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eron\Desktop\Projeto_Fluxo_Caixa\"/>
    </mc:Choice>
  </mc:AlternateContent>
  <xr:revisionPtr revIDLastSave="0" documentId="13_ncr:1_{74A9C8CB-989F-48EA-96DB-440611ABC574}" xr6:coauthVersionLast="47" xr6:coauthVersionMax="47" xr10:uidLastSave="{00000000-0000-0000-0000-000000000000}"/>
  <bookViews>
    <workbookView xWindow="-120" yWindow="-120" windowWidth="29040" windowHeight="15840" firstSheet="6" activeTab="12" xr2:uid="{00000000-000D-0000-FFFF-FFFF00000000}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_N1_Nivel_1">PCEntradas_N1[Nível 1]</definedName>
    <definedName name="PCEntradasN1_Nivel_1">PCEntradas_N1[Nível 1]</definedName>
    <definedName name="PCEntradasN2_Nivel_1">Tabela2[Nível 1]</definedName>
    <definedName name="PCEntradasN2_Nivel_2">Tabela2[Nível 2]</definedName>
    <definedName name="PCSaidasN1">TBPCSaidasN1[Nível 1]</definedName>
    <definedName name="PCSaidasN2_Nivel_1">TBPCSaidasN2[Nível 1]</definedName>
    <definedName name="PCSaidasN2_Nivel_2">TBPCSaidasN2[Nível 2]</definedName>
    <definedName name="SegmentaçãodeDados_Ano_Competência">#N/A</definedName>
    <definedName name="SegmentaçãodeDados_Ano_Competência1">#N/A</definedName>
    <definedName name="SegmentaçãodeDados_Ano_Competência2">#N/A</definedName>
    <definedName name="SegmentaçãodeDados_Ano_Competência3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  <definedName name="TBPCSaidasN1_Nivel_1">TBPCSaidasN1[Nível 1]</definedName>
  </definedNames>
  <calcPr calcId="181029"/>
  <pivotCaches>
    <pivotCache cacheId="1" r:id="rId17"/>
    <pivotCache cacheId="10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4" i="7" l="1"/>
  <c r="N233" i="7"/>
  <c r="N232" i="7"/>
  <c r="N231" i="7"/>
  <c r="N230" i="7"/>
  <c r="N229" i="7"/>
  <c r="N228" i="7"/>
  <c r="N227" i="7"/>
  <c r="N226" i="7"/>
  <c r="N225" i="7"/>
  <c r="N224" i="7"/>
  <c r="N223" i="7"/>
  <c r="N222" i="7"/>
  <c r="N221" i="7"/>
  <c r="N220" i="7"/>
  <c r="N219" i="7"/>
  <c r="N218" i="7"/>
  <c r="N217" i="7"/>
  <c r="N216" i="7"/>
  <c r="N215" i="7"/>
  <c r="N214" i="7"/>
  <c r="N213" i="7"/>
  <c r="N212" i="7"/>
  <c r="N211" i="7"/>
  <c r="N210" i="7"/>
  <c r="N209" i="7"/>
  <c r="N208" i="7"/>
  <c r="N207" i="7"/>
  <c r="N206" i="7"/>
  <c r="N205" i="7"/>
  <c r="N204" i="7"/>
  <c r="N203" i="7"/>
  <c r="N202" i="7"/>
  <c r="N201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N186" i="7"/>
  <c r="N185" i="7"/>
  <c r="N184" i="7"/>
  <c r="N183" i="7"/>
  <c r="N182" i="7"/>
  <c r="N181" i="7"/>
  <c r="N180" i="7"/>
  <c r="N179" i="7"/>
  <c r="N178" i="7"/>
  <c r="N177" i="7"/>
  <c r="N176" i="7"/>
  <c r="N175" i="7"/>
  <c r="N174" i="7"/>
  <c r="N173" i="7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I26" i="8"/>
  <c r="J26" i="8"/>
  <c r="I27" i="8"/>
  <c r="J27" i="8"/>
  <c r="I28" i="8"/>
  <c r="J28" i="8"/>
  <c r="I29" i="8"/>
  <c r="J29" i="8"/>
  <c r="I30" i="8"/>
  <c r="J30" i="8"/>
  <c r="I31" i="8"/>
  <c r="J31" i="8"/>
  <c r="I32" i="8"/>
  <c r="J32" i="8"/>
  <c r="I33" i="8"/>
  <c r="J33" i="8"/>
  <c r="I34" i="8"/>
  <c r="J34" i="8"/>
  <c r="I35" i="8"/>
  <c r="J35" i="8"/>
  <c r="I36" i="8"/>
  <c r="J36" i="8"/>
  <c r="I37" i="8"/>
  <c r="J37" i="8"/>
  <c r="I38" i="8"/>
  <c r="J38" i="8"/>
  <c r="I39" i="8"/>
  <c r="J39" i="8"/>
  <c r="I40" i="8"/>
  <c r="J40" i="8"/>
  <c r="I41" i="8"/>
  <c r="J41" i="8"/>
  <c r="I42" i="8"/>
  <c r="J42" i="8"/>
  <c r="I43" i="8"/>
  <c r="J43" i="8"/>
  <c r="I44" i="8"/>
  <c r="J44" i="8"/>
  <c r="I45" i="8"/>
  <c r="J45" i="8"/>
  <c r="I46" i="8"/>
  <c r="J46" i="8"/>
  <c r="I47" i="8"/>
  <c r="J47" i="8"/>
  <c r="I48" i="8"/>
  <c r="J48" i="8"/>
  <c r="I49" i="8"/>
  <c r="J49" i="8"/>
  <c r="I50" i="8"/>
  <c r="J50" i="8"/>
  <c r="I51" i="8"/>
  <c r="J51" i="8"/>
  <c r="I52" i="8"/>
  <c r="J52" i="8"/>
  <c r="I53" i="8"/>
  <c r="J53" i="8"/>
  <c r="I54" i="8"/>
  <c r="J54" i="8"/>
  <c r="I55" i="8"/>
  <c r="J55" i="8"/>
  <c r="I56" i="8"/>
  <c r="J56" i="8"/>
  <c r="I57" i="8"/>
  <c r="J57" i="8"/>
  <c r="I58" i="8"/>
  <c r="J58" i="8"/>
  <c r="I59" i="8"/>
  <c r="J59" i="8"/>
  <c r="I60" i="8"/>
  <c r="J60" i="8"/>
  <c r="I61" i="8"/>
  <c r="J61" i="8"/>
  <c r="I62" i="8"/>
  <c r="J62" i="8"/>
  <c r="I63" i="8"/>
  <c r="J63" i="8"/>
  <c r="I64" i="8"/>
  <c r="J64" i="8"/>
  <c r="I65" i="8"/>
  <c r="J65" i="8"/>
  <c r="I66" i="8"/>
  <c r="J66" i="8"/>
  <c r="I67" i="8"/>
  <c r="J67" i="8"/>
  <c r="I68" i="8"/>
  <c r="J68" i="8"/>
  <c r="I69" i="8"/>
  <c r="J69" i="8"/>
  <c r="I70" i="8"/>
  <c r="J70" i="8"/>
  <c r="I71" i="8"/>
  <c r="J71" i="8"/>
  <c r="I72" i="8"/>
  <c r="J72" i="8"/>
  <c r="I73" i="8"/>
  <c r="J73" i="8"/>
  <c r="I74" i="8"/>
  <c r="J74" i="8"/>
  <c r="I75" i="8"/>
  <c r="J75" i="8"/>
  <c r="I76" i="8"/>
  <c r="J76" i="8"/>
  <c r="I77" i="8"/>
  <c r="J77" i="8"/>
  <c r="I78" i="8"/>
  <c r="J78" i="8"/>
  <c r="I79" i="8"/>
  <c r="J79" i="8"/>
  <c r="I80" i="8"/>
  <c r="J80" i="8"/>
  <c r="I81" i="8"/>
  <c r="J81" i="8"/>
  <c r="I82" i="8"/>
  <c r="J82" i="8"/>
  <c r="I83" i="8"/>
  <c r="J83" i="8"/>
  <c r="I84" i="8"/>
  <c r="J84" i="8"/>
  <c r="I85" i="8"/>
  <c r="J85" i="8"/>
  <c r="I86" i="8"/>
  <c r="J86" i="8"/>
  <c r="I87" i="8"/>
  <c r="J87" i="8"/>
  <c r="I88" i="8"/>
  <c r="J88" i="8"/>
  <c r="I89" i="8"/>
  <c r="J89" i="8"/>
  <c r="I90" i="8"/>
  <c r="J90" i="8"/>
  <c r="I91" i="8"/>
  <c r="J91" i="8"/>
  <c r="I92" i="8"/>
  <c r="J92" i="8"/>
  <c r="I93" i="8"/>
  <c r="J93" i="8"/>
  <c r="I94" i="8"/>
  <c r="J94" i="8"/>
  <c r="I95" i="8"/>
  <c r="J95" i="8"/>
  <c r="I96" i="8"/>
  <c r="J96" i="8"/>
  <c r="I97" i="8"/>
  <c r="J97" i="8"/>
  <c r="I98" i="8"/>
  <c r="J98" i="8"/>
  <c r="I99" i="8"/>
  <c r="J99" i="8"/>
  <c r="I100" i="8"/>
  <c r="J100" i="8"/>
  <c r="I101" i="8"/>
  <c r="J101" i="8"/>
  <c r="I102" i="8"/>
  <c r="J102" i="8"/>
  <c r="I103" i="8"/>
  <c r="J103" i="8"/>
  <c r="I104" i="8"/>
  <c r="J104" i="8"/>
  <c r="I105" i="8"/>
  <c r="J105" i="8"/>
  <c r="I106" i="8"/>
  <c r="J106" i="8"/>
  <c r="I107" i="8"/>
  <c r="J107" i="8"/>
  <c r="I108" i="8"/>
  <c r="J108" i="8"/>
  <c r="I109" i="8"/>
  <c r="J109" i="8"/>
  <c r="I110" i="8"/>
  <c r="J110" i="8"/>
  <c r="I111" i="8"/>
  <c r="J111" i="8"/>
  <c r="I112" i="8"/>
  <c r="J112" i="8"/>
  <c r="I113" i="8"/>
  <c r="J113" i="8"/>
  <c r="I114" i="8"/>
  <c r="J114" i="8"/>
  <c r="I115" i="8"/>
  <c r="J115" i="8"/>
  <c r="I116" i="8"/>
  <c r="J116" i="8"/>
  <c r="I117" i="8"/>
  <c r="J117" i="8"/>
  <c r="I118" i="8"/>
  <c r="J118" i="8"/>
  <c r="I119" i="8"/>
  <c r="J119" i="8"/>
  <c r="I120" i="8"/>
  <c r="J120" i="8"/>
  <c r="I121" i="8"/>
  <c r="J121" i="8"/>
  <c r="I122" i="8"/>
  <c r="J122" i="8"/>
  <c r="I123" i="8"/>
  <c r="J123" i="8"/>
  <c r="I124" i="8"/>
  <c r="J124" i="8"/>
  <c r="I125" i="8"/>
  <c r="J125" i="8"/>
  <c r="I126" i="8"/>
  <c r="J126" i="8"/>
  <c r="I127" i="8"/>
  <c r="J127" i="8"/>
  <c r="I128" i="8"/>
  <c r="J128" i="8"/>
  <c r="I129" i="8"/>
  <c r="J129" i="8"/>
  <c r="I130" i="8"/>
  <c r="J130" i="8"/>
  <c r="I131" i="8"/>
  <c r="J131" i="8"/>
  <c r="I132" i="8"/>
  <c r="J132" i="8"/>
  <c r="I133" i="8"/>
  <c r="J133" i="8"/>
  <c r="I134" i="8"/>
  <c r="J134" i="8"/>
  <c r="I135" i="8"/>
  <c r="J135" i="8"/>
  <c r="I136" i="8"/>
  <c r="J136" i="8"/>
  <c r="I137" i="8"/>
  <c r="J137" i="8"/>
  <c r="I138" i="8"/>
  <c r="J138" i="8"/>
  <c r="I139" i="8"/>
  <c r="J139" i="8"/>
  <c r="I140" i="8"/>
  <c r="J140" i="8"/>
  <c r="I141" i="8"/>
  <c r="J141" i="8"/>
  <c r="I142" i="8"/>
  <c r="J142" i="8"/>
  <c r="I143" i="8"/>
  <c r="J143" i="8"/>
  <c r="I144" i="8"/>
  <c r="J144" i="8"/>
  <c r="I145" i="8"/>
  <c r="J145" i="8"/>
  <c r="I146" i="8"/>
  <c r="J146" i="8"/>
  <c r="I147" i="8"/>
  <c r="J147" i="8"/>
  <c r="I148" i="8"/>
  <c r="J148" i="8"/>
  <c r="I149" i="8"/>
  <c r="J149" i="8"/>
  <c r="I150" i="8"/>
  <c r="J150" i="8"/>
  <c r="I151" i="8"/>
  <c r="J151" i="8"/>
  <c r="I152" i="8"/>
  <c r="J152" i="8"/>
  <c r="I153" i="8"/>
  <c r="J153" i="8"/>
  <c r="I154" i="8"/>
  <c r="J154" i="8"/>
  <c r="I155" i="8"/>
  <c r="J155" i="8"/>
  <c r="I156" i="8"/>
  <c r="J156" i="8"/>
  <c r="I157" i="8"/>
  <c r="J157" i="8"/>
  <c r="I158" i="8"/>
  <c r="J158" i="8"/>
  <c r="I159" i="8"/>
  <c r="J159" i="8"/>
  <c r="I160" i="8"/>
  <c r="J160" i="8"/>
  <c r="I161" i="8"/>
  <c r="J161" i="8"/>
  <c r="I162" i="8"/>
  <c r="J162" i="8"/>
  <c r="I163" i="8"/>
  <c r="J163" i="8"/>
  <c r="I164" i="8"/>
  <c r="J164" i="8"/>
  <c r="I165" i="8"/>
  <c r="J165" i="8"/>
  <c r="I166" i="8"/>
  <c r="J166" i="8"/>
  <c r="I167" i="8"/>
  <c r="J167" i="8"/>
  <c r="I168" i="8"/>
  <c r="J168" i="8"/>
  <c r="I169" i="8"/>
  <c r="J169" i="8"/>
  <c r="I170" i="8"/>
  <c r="J170" i="8"/>
  <c r="I171" i="8"/>
  <c r="J171" i="8"/>
  <c r="I172" i="8"/>
  <c r="J172" i="8"/>
  <c r="I173" i="8"/>
  <c r="J173" i="8"/>
  <c r="I174" i="8"/>
  <c r="J174" i="8"/>
  <c r="I175" i="8"/>
  <c r="J175" i="8"/>
  <c r="I176" i="8"/>
  <c r="J176" i="8"/>
  <c r="I177" i="8"/>
  <c r="J177" i="8"/>
  <c r="I178" i="8"/>
  <c r="J178" i="8"/>
  <c r="I179" i="8"/>
  <c r="J179" i="8"/>
  <c r="I180" i="8"/>
  <c r="J180" i="8"/>
  <c r="I181" i="8"/>
  <c r="J181" i="8"/>
  <c r="I182" i="8"/>
  <c r="J182" i="8"/>
  <c r="I183" i="8"/>
  <c r="J183" i="8"/>
  <c r="I184" i="8"/>
  <c r="J184" i="8"/>
  <c r="I185" i="8"/>
  <c r="J185" i="8"/>
  <c r="I186" i="8"/>
  <c r="J186" i="8"/>
  <c r="I187" i="8"/>
  <c r="J187" i="8"/>
  <c r="I188" i="8"/>
  <c r="J188" i="8"/>
  <c r="I189" i="8"/>
  <c r="J189" i="8"/>
  <c r="I190" i="8"/>
  <c r="J190" i="8"/>
  <c r="I191" i="8"/>
  <c r="J191" i="8"/>
  <c r="I192" i="8"/>
  <c r="J192" i="8"/>
  <c r="I193" i="8"/>
  <c r="J193" i="8"/>
  <c r="I194" i="8"/>
  <c r="J194" i="8"/>
  <c r="I195" i="8"/>
  <c r="J195" i="8"/>
  <c r="I196" i="8"/>
  <c r="J196" i="8"/>
  <c r="I197" i="8"/>
  <c r="J197" i="8"/>
  <c r="I198" i="8"/>
  <c r="J198" i="8"/>
  <c r="I199" i="8"/>
  <c r="J199" i="8"/>
  <c r="I200" i="8"/>
  <c r="J200" i="8"/>
  <c r="I201" i="8"/>
  <c r="J201" i="8"/>
  <c r="I202" i="8"/>
  <c r="J202" i="8"/>
  <c r="I203" i="8"/>
  <c r="J203" i="8"/>
  <c r="I204" i="8"/>
  <c r="J204" i="8"/>
  <c r="I205" i="8"/>
  <c r="J205" i="8"/>
  <c r="I206" i="8"/>
  <c r="J206" i="8"/>
  <c r="I207" i="8"/>
  <c r="J207" i="8"/>
  <c r="I208" i="8"/>
  <c r="J208" i="8"/>
  <c r="I209" i="8"/>
  <c r="J209" i="8"/>
  <c r="I210" i="8"/>
  <c r="J210" i="8"/>
  <c r="I211" i="8"/>
  <c r="J211" i="8"/>
  <c r="I212" i="8"/>
  <c r="J212" i="8"/>
  <c r="I213" i="8"/>
  <c r="J213" i="8"/>
  <c r="I214" i="8"/>
  <c r="J214" i="8"/>
  <c r="I215" i="8"/>
  <c r="J215" i="8"/>
  <c r="I216" i="8"/>
  <c r="J216" i="8"/>
  <c r="I217" i="8"/>
  <c r="J217" i="8"/>
  <c r="I218" i="8"/>
  <c r="J218" i="8"/>
  <c r="I219" i="8"/>
  <c r="J219" i="8"/>
  <c r="I220" i="8"/>
  <c r="J220" i="8"/>
  <c r="I221" i="8"/>
  <c r="J221" i="8"/>
  <c r="I222" i="8"/>
  <c r="J222" i="8"/>
  <c r="I223" i="8"/>
  <c r="J223" i="8"/>
  <c r="I224" i="8"/>
  <c r="J224" i="8"/>
  <c r="I225" i="8"/>
  <c r="J225" i="8"/>
  <c r="I226" i="8"/>
  <c r="J226" i="8"/>
  <c r="I227" i="8"/>
  <c r="J227" i="8"/>
  <c r="I228" i="8"/>
  <c r="J228" i="8"/>
  <c r="I229" i="8"/>
  <c r="J229" i="8"/>
  <c r="I230" i="8"/>
  <c r="J230" i="8"/>
  <c r="I231" i="8"/>
  <c r="J231" i="8"/>
  <c r="I232" i="8"/>
  <c r="J232" i="8"/>
  <c r="I4" i="8"/>
  <c r="J4" i="8"/>
  <c r="I5" i="8"/>
  <c r="J5" i="8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17" i="9" l="1"/>
  <c r="I23" i="9" s="1"/>
  <c r="C15" i="9"/>
  <c r="G17" i="9"/>
  <c r="G23" i="9" s="1"/>
  <c r="H17" i="9"/>
  <c r="H23" i="9" s="1"/>
  <c r="J17" i="9"/>
  <c r="J23" i="9" s="1"/>
  <c r="C17" i="9"/>
  <c r="C23" i="9" s="1"/>
  <c r="K17" i="9"/>
  <c r="K23" i="9" s="1"/>
  <c r="D17" i="9"/>
  <c r="D23" i="9" s="1"/>
  <c r="L17" i="9"/>
  <c r="L23" i="9" s="1"/>
  <c r="E17" i="9"/>
  <c r="E23" i="9" s="1"/>
  <c r="M17" i="9"/>
  <c r="M23" i="9" s="1"/>
  <c r="F17" i="9"/>
  <c r="F23" i="9" s="1"/>
  <c r="N17" i="9"/>
  <c r="N23" i="9" s="1"/>
  <c r="I9" i="9"/>
  <c r="L16" i="9"/>
  <c r="L22" i="9" s="1"/>
  <c r="E16" i="9"/>
  <c r="E22" i="9" s="1"/>
  <c r="M16" i="9"/>
  <c r="M22" i="9" s="1"/>
  <c r="F16" i="9"/>
  <c r="F22" i="9" s="1"/>
  <c r="N16" i="9"/>
  <c r="N22" i="9" s="1"/>
  <c r="G16" i="9"/>
  <c r="G22" i="9" s="1"/>
  <c r="H16" i="9"/>
  <c r="H22" i="9" s="1"/>
  <c r="I16" i="9"/>
  <c r="I22" i="9" s="1"/>
  <c r="C16" i="9"/>
  <c r="C22" i="9" s="1"/>
  <c r="J16" i="9"/>
  <c r="J22" i="9" s="1"/>
  <c r="K16" i="9"/>
  <c r="K22" i="9" s="1"/>
  <c r="D16" i="9"/>
  <c r="M10" i="9"/>
  <c r="K10" i="9"/>
  <c r="D10" i="9"/>
  <c r="L10" i="9"/>
  <c r="F10" i="9"/>
  <c r="N10" i="9"/>
  <c r="E10" i="9"/>
  <c r="G10" i="9"/>
  <c r="H10" i="9"/>
  <c r="I10" i="9"/>
  <c r="J10" i="9"/>
  <c r="C10" i="9"/>
  <c r="H9" i="9"/>
  <c r="K9" i="9"/>
  <c r="C8" i="9"/>
  <c r="J9" i="9"/>
  <c r="D9" i="9"/>
  <c r="L9" i="9"/>
  <c r="E9" i="9"/>
  <c r="M9" i="9"/>
  <c r="F9" i="9"/>
  <c r="N9" i="9"/>
  <c r="G9" i="9"/>
  <c r="C9" i="9"/>
  <c r="L25" i="9" l="1"/>
  <c r="C18" i="9"/>
  <c r="D15" i="9" s="1"/>
  <c r="D18" i="9" s="1"/>
  <c r="E15" i="9" s="1"/>
  <c r="E18" i="9" s="1"/>
  <c r="F15" i="9" s="1"/>
  <c r="L24" i="9"/>
  <c r="H24" i="9"/>
  <c r="H25" i="9"/>
  <c r="G24" i="9"/>
  <c r="G25" i="9"/>
  <c r="N24" i="9"/>
  <c r="N25" i="9"/>
  <c r="D22" i="9"/>
  <c r="F24" i="9"/>
  <c r="F25" i="9"/>
  <c r="K25" i="9"/>
  <c r="K24" i="9"/>
  <c r="M25" i="9"/>
  <c r="M24" i="9"/>
  <c r="J25" i="9"/>
  <c r="J24" i="9"/>
  <c r="E25" i="9"/>
  <c r="E24" i="9"/>
  <c r="C25" i="9"/>
  <c r="C26" i="9"/>
  <c r="C24" i="9"/>
  <c r="I25" i="9"/>
  <c r="I24" i="9"/>
  <c r="C11" i="9"/>
  <c r="D8" i="9" s="1"/>
  <c r="D11" i="9" s="1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  <c r="D25" i="9" l="1"/>
  <c r="D24" i="9"/>
  <c r="D26" i="9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F18" i="9"/>
  <c r="G15" i="9" s="1"/>
  <c r="G18" i="9" l="1"/>
  <c r="H15" i="9" s="1"/>
  <c r="H18" i="9" l="1"/>
  <c r="I15" i="9" s="1"/>
  <c r="I18" i="9" l="1"/>
  <c r="J15" i="9" s="1"/>
  <c r="J18" i="9" l="1"/>
  <c r="K15" i="9" s="1"/>
  <c r="K18" i="9" l="1"/>
  <c r="L15" i="9" s="1"/>
  <c r="L18" i="9" l="1"/>
  <c r="M15" i="9" s="1"/>
  <c r="M18" i="9" l="1"/>
  <c r="N15" i="9" s="1"/>
  <c r="N18" i="9" s="1"/>
</calcChain>
</file>

<file path=xl/sharedStrings.xml><?xml version="1.0" encoding="utf-8"?>
<sst xmlns="http://schemas.openxmlformats.org/spreadsheetml/2006/main" count="1658" uniqueCount="553">
  <si>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</si>
  <si>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</si>
  <si>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</si>
  <si>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</si>
  <si>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</si>
  <si>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</si>
  <si>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</si>
  <si>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</si>
  <si>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</si>
  <si>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</si>
  <si>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</si>
  <si>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</si>
  <si>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ENTRADAS DE CAIXA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</si>
  <si>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</si>
  <si>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</si>
  <si>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</si>
  <si>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</si>
  <si>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</si>
  <si>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</si>
  <si>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</si>
  <si>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</si>
  <si>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DASHBOARD FINANCEIRO - POSIÇÃO MENSAL</t>
  </si>
  <si>
    <t>Nível 1</t>
  </si>
  <si>
    <t>PLANO DE CONTAS DE ENTRADAS - NÍVEL 1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</si>
  <si>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</si>
  <si>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</si>
  <si>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</si>
  <si>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</si>
  <si>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</si>
  <si>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</si>
  <si>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</si>
  <si>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</si>
  <si>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</si>
  <si>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</si>
  <si>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</si>
  <si>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</si>
  <si>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</si>
  <si>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</si>
  <si>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</si>
  <si>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SAÍDAS -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</si>
  <si>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</si>
  <si>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</si>
  <si>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</si>
  <si>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</si>
  <si>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</si>
  <si>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</si>
  <si>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</si>
  <si>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</si>
  <si>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</si>
  <si>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</si>
  <si>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</si>
  <si>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</si>
  <si>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</si>
  <si>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</si>
  <si>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</si>
  <si>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</si>
  <si>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</si>
  <si>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</si>
  <si>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</si>
  <si>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</si>
  <si>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</si>
  <si>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</si>
  <si>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</si>
  <si>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</si>
  <si>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</si>
  <si>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</si>
  <si>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</si>
  <si>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</si>
  <si>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</si>
  <si>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</si>
  <si>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</si>
  <si>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</si>
  <si>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</si>
  <si>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</si>
  <si>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</si>
  <si>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</si>
  <si>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</si>
  <si>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</si>
  <si>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</si>
  <si>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</si>
  <si>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</si>
  <si>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</si>
  <si>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</si>
  <si>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</si>
  <si>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</si>
  <si>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</si>
  <si>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</si>
  <si>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</si>
  <si>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</si>
  <si>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</si>
  <si>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</si>
  <si>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</si>
  <si>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</si>
  <si>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</si>
  <si>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</si>
  <si>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</si>
  <si>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</si>
  <si>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</si>
  <si>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</si>
  <si>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</si>
  <si>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</si>
  <si>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</si>
  <si>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</si>
  <si>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</si>
  <si>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</si>
  <si>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</si>
  <si>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</si>
  <si>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</si>
  <si>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</si>
  <si>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</si>
  <si>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</si>
  <si>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</si>
  <si>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</si>
  <si>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</si>
  <si>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</si>
  <si>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</si>
  <si>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</si>
  <si>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</si>
  <si>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</si>
  <si>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</si>
  <si>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</si>
  <si>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</si>
  <si>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</si>
  <si>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</si>
  <si>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</si>
  <si>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</si>
  <si>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</si>
  <si>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</si>
  <si>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</si>
  <si>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</si>
  <si>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</si>
  <si>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</si>
  <si>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</si>
  <si>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</si>
  <si>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</si>
  <si>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</si>
  <si>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</si>
  <si>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</si>
  <si>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</si>
  <si>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</si>
  <si>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</si>
  <si>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</si>
  <si>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</si>
  <si>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</si>
  <si>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</si>
  <si>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</si>
  <si>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</si>
  <si>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</si>
  <si>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</si>
  <si>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</si>
  <si>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</si>
  <si>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</si>
  <si>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</si>
  <si>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</si>
  <si>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</si>
  <si>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</si>
  <si>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</si>
  <si>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</si>
  <si>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</si>
  <si>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</si>
  <si>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</si>
  <si>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</si>
  <si>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</si>
  <si>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</si>
  <si>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</si>
  <si>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</si>
  <si>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</si>
  <si>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</si>
  <si>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</si>
  <si>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</si>
  <si>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</si>
  <si>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</si>
  <si>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</si>
  <si>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</si>
  <si>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</si>
  <si>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</si>
  <si>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</si>
  <si>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</si>
  <si>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</si>
  <si>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</si>
  <si>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</si>
  <si>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</si>
  <si>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</si>
  <si>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</si>
  <si>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</si>
  <si>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</si>
  <si>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</si>
  <si>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</si>
  <si>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</si>
  <si>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</si>
  <si>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</si>
  <si>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</si>
  <si>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</si>
  <si>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</si>
  <si>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</si>
  <si>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</si>
  <si>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</si>
  <si>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</si>
  <si>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</si>
  <si>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</si>
  <si>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</si>
  <si>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</si>
  <si>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</si>
  <si>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</si>
  <si>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</si>
  <si>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</si>
  <si>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</si>
  <si>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</si>
  <si>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</si>
  <si>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</si>
  <si>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</si>
  <si>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</si>
  <si>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</si>
  <si>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</si>
  <si>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</si>
  <si>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</si>
  <si>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</si>
  <si>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</si>
  <si>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</si>
  <si>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</si>
  <si>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</si>
  <si>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</si>
  <si>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</si>
  <si>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</si>
  <si>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</si>
  <si>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</si>
  <si>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</si>
  <si>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</si>
  <si>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</si>
  <si>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</si>
  <si>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</si>
  <si>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</si>
  <si>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</si>
  <si>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</si>
  <si>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</si>
  <si>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</si>
  <si>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</si>
  <si>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</si>
  <si>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</si>
  <si>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</si>
  <si>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</si>
  <si>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</si>
  <si>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</si>
  <si>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</si>
  <si>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</si>
  <si>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</si>
  <si>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</si>
  <si>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</si>
  <si>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</si>
  <si>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</si>
  <si>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</si>
  <si>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</si>
  <si>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</si>
  <si>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</si>
  <si>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</si>
  <si>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</si>
  <si>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</si>
  <si>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</si>
  <si>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</si>
  <si>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</si>
  <si>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</si>
  <si>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</si>
  <si>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</si>
  <si>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</si>
  <si>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</si>
  <si>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</si>
  <si>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</si>
  <si>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</si>
  <si>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</si>
  <si>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</si>
  <si>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</si>
  <si>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</si>
  <si>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</si>
  <si>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</si>
  <si>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</si>
  <si>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</si>
  <si>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</si>
  <si>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</si>
  <si>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</si>
  <si>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</si>
  <si>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</si>
  <si>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</si>
  <si>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</si>
  <si>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</si>
  <si>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</si>
  <si>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</si>
  <si>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</si>
  <si>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</si>
  <si>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</si>
  <si>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</si>
  <si>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</si>
  <si>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</si>
  <si>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</si>
  <si>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</si>
  <si>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</si>
  <si>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</si>
  <si>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</si>
  <si>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</si>
  <si>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</si>
  <si>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</si>
  <si>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</si>
  <si>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</si>
  <si>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</si>
  <si>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</si>
  <si>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</si>
  <si>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</si>
  <si>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</si>
  <si>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</si>
  <si>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</si>
  <si>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</si>
  <si>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</si>
  <si>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</si>
  <si>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</si>
  <si>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</si>
  <si>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</si>
  <si>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</si>
  <si>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</si>
  <si>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</si>
  <si>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</si>
  <si>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</si>
  <si>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</si>
  <si>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</si>
  <si>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</si>
  <si>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</si>
  <si>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</si>
  <si>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</si>
  <si>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</si>
  <si>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</si>
  <si>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</si>
  <si>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</si>
  <si>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</si>
  <si>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</si>
  <si>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</si>
  <si>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</si>
  <si>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</si>
  <si>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</si>
  <si>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</si>
  <si>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</si>
  <si>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</si>
  <si>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</si>
  <si>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</si>
  <si>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</si>
  <si>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</si>
  <si>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</si>
  <si>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</si>
  <si>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</si>
  <si>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</si>
  <si>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</si>
  <si>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</si>
  <si>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</si>
  <si>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</si>
  <si>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</si>
  <si>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</si>
  <si>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</si>
  <si>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</si>
  <si>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</si>
  <si>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</si>
  <si>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</si>
  <si>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</si>
  <si>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</si>
  <si>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</si>
  <si>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</si>
  <si>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</si>
  <si>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</si>
  <si>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</si>
  <si>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</si>
  <si>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</si>
  <si>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</si>
  <si>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</si>
  <si>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</si>
  <si>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</si>
  <si>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</si>
  <si>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</si>
  <si>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</si>
  <si>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</si>
  <si>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</si>
  <si>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</si>
  <si>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</si>
  <si>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</si>
  <si>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</si>
  <si>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</si>
  <si>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</si>
  <si>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</si>
  <si>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</si>
  <si>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</si>
  <si>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</si>
  <si>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</si>
  <si>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</si>
  <si>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</si>
  <si>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</si>
  <si>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</si>
  <si>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</si>
  <si>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</si>
  <si>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</si>
  <si>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</si>
  <si>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</si>
  <si>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</si>
  <si>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</si>
  <si>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</si>
  <si>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</si>
  <si>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</si>
  <si>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</si>
  <si>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</si>
  <si>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</si>
  <si>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</si>
  <si>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</si>
  <si>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</si>
  <si>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</si>
  <si>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</si>
  <si>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</si>
  <si>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</si>
  <si>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</si>
  <si>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</si>
  <si>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</si>
  <si>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</si>
  <si>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</si>
  <si>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</si>
  <si>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</si>
  <si>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</si>
  <si>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</si>
  <si>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</si>
  <si>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</si>
  <si>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</si>
  <si>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</si>
  <si>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</si>
  <si>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</si>
  <si>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</si>
  <si>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</si>
  <si>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</si>
  <si>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</si>
  <si>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</si>
  <si>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</si>
  <si>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</si>
  <si>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</si>
  <si>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</si>
  <si>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</si>
  <si>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</si>
  <si>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</si>
  <si>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</si>
  <si>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</si>
  <si>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</si>
  <si>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</si>
  <si>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</si>
  <si>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</si>
  <si>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</si>
  <si>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</si>
  <si>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</si>
  <si>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</si>
  <si>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</si>
  <si>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</si>
  <si>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</si>
  <si>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</si>
  <si>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</si>
  <si>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</si>
  <si>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</si>
  <si>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</si>
  <si>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</si>
  <si>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</si>
  <si>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</si>
  <si>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</si>
  <si>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</si>
  <si>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</si>
  <si>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</si>
  <si>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</si>
  <si>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</si>
  <si>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</si>
  <si>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</si>
  <si>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</si>
  <si>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</si>
  <si>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</si>
  <si>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</si>
  <si>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</si>
  <si>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</si>
  <si>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</si>
  <si>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</si>
  <si>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</si>
  <si>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</si>
  <si>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</si>
  <si>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</si>
  <si>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</si>
  <si>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</si>
  <si>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</si>
  <si>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</si>
  <si>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</si>
  <si>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</si>
  <si>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</si>
  <si>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</si>
  <si>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</si>
  <si>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</si>
  <si>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</si>
  <si>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</si>
  <si>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</si>
  <si>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</si>
  <si>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</si>
  <si>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</si>
  <si>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</si>
  <si>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</si>
  <si>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</si>
  <si>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</si>
  <si>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</si>
  <si>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</si>
  <si>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</si>
  <si>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</si>
  <si>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</si>
  <si>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</si>
  <si>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</si>
  <si>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</si>
  <si>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</si>
  <si>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</si>
  <si>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</si>
  <si>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</si>
  <si>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</si>
  <si>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</si>
  <si>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FLUXO DE CAIXA - REGIME DE CAIXA ( Realizado 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</si>
  <si>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</si>
  <si>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</si>
  <si>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</si>
  <si>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</si>
  <si>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</si>
  <si>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</si>
  <si>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</si>
  <si>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</si>
  <si>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</si>
  <si>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</si>
  <si>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</si>
  <si>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</si>
  <si>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</si>
  <si>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</si>
  <si>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</si>
  <si>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</si>
  <si>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</si>
  <si>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 Contábil )</t>
  </si>
  <si>
    <t xml:space="preserve">RESULTADO MENSAL - REGIME DE COMPETÊNCIA 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</si>
  <si>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</si>
  <si>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</si>
  <si>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</si>
  <si>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</si>
  <si>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</si>
  <si>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</si>
  <si>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</si>
  <si>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</si>
  <si>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</si>
  <si>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Mês Realizado</t>
  </si>
  <si>
    <t>Ano Realizado</t>
  </si>
  <si>
    <t>(Tudo)</t>
  </si>
  <si>
    <t>Rótulos de Linha</t>
  </si>
  <si>
    <t>Total Geral</t>
  </si>
  <si>
    <t>Rótulos de Coluna</t>
  </si>
  <si>
    <t>Soma de Valor</t>
  </si>
  <si>
    <t>Coluna1</t>
  </si>
  <si>
    <t>Mês Previsto</t>
  </si>
  <si>
    <t>Ano Previsto</t>
  </si>
  <si>
    <t>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</si>
</sst>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#,##0_ ;[Red]\-#,##0\ "/>
  </numFmts>
  <fonts count="12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AC72D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4AC72D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/>
      <top/>
      <bottom style="thin">
        <color theme="4" tint="0.59996337778862885"/>
      </bottom>
      <diagonal/>
    </border>
    <border>
      <left/>
      <right style="thin">
        <color theme="4" tint="0.59996337778862885"/>
      </right>
      <top/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/>
      <diagonal/>
    </border>
    <border>
      <left/>
      <right/>
      <top style="thin">
        <color theme="4" tint="0.59996337778862885"/>
      </top>
      <bottom/>
      <diagonal/>
    </border>
    <border>
      <left/>
      <right/>
      <top/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1"/>
      </right>
      <top style="thin">
        <color theme="4" tint="0.59996337778862885"/>
      </top>
      <bottom style="thin">
        <color theme="1"/>
      </bottom>
      <diagonal/>
    </border>
    <border>
      <left style="thin">
        <color theme="1"/>
      </left>
      <right style="thin">
        <color theme="4" tint="0.59996337778862885"/>
      </right>
      <top style="thin">
        <color theme="4" tint="0.59996337778862885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4" tint="0.59996337778862885"/>
      </right>
      <top style="thin">
        <color theme="1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1"/>
      </right>
      <top style="thin">
        <color theme="1"/>
      </top>
      <bottom style="thin">
        <color theme="4" tint="0.59996337778862885"/>
      </bottom>
      <diagonal/>
    </border>
    <border>
      <left style="thin">
        <color theme="1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1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5" borderId="0" xfId="0" applyFill="1"/>
    <xf numFmtId="0" fontId="5" fillId="5" borderId="1" xfId="0" applyFont="1" applyFill="1" applyBorder="1" applyAlignment="1">
      <alignment horizontal="center" vertical="center"/>
    </xf>
    <xf numFmtId="14" fontId="0" fillId="0" borderId="0" xfId="0" applyNumberFormat="1"/>
    <xf numFmtId="14" fontId="2" fillId="2" borderId="0" xfId="0" applyNumberFormat="1" applyFont="1" applyFill="1" applyAlignment="1">
      <alignment vertical="center"/>
    </xf>
    <xf numFmtId="14" fontId="0" fillId="2" borderId="0" xfId="0" applyNumberFormat="1" applyFill="1"/>
    <xf numFmtId="14" fontId="0" fillId="4" borderId="0" xfId="0" applyNumberFormat="1" applyFill="1"/>
    <xf numFmtId="49" fontId="0" fillId="2" borderId="0" xfId="0" applyNumberFormat="1" applyFill="1"/>
    <xf numFmtId="49" fontId="0" fillId="4" borderId="0" xfId="0" applyNumberFormat="1" applyFill="1"/>
    <xf numFmtId="49" fontId="0" fillId="0" borderId="0" xfId="0" applyNumberFormat="1"/>
    <xf numFmtId="44" fontId="1" fillId="2" borderId="0" xfId="0" applyNumberFormat="1" applyFont="1" applyFill="1" applyAlignment="1">
      <alignment horizontal="right" vertical="center"/>
    </xf>
    <xf numFmtId="44" fontId="0" fillId="4" borderId="0" xfId="0" applyNumberFormat="1" applyFill="1"/>
    <xf numFmtId="44" fontId="0" fillId="0" borderId="0" xfId="0" applyNumberFormat="1"/>
    <xf numFmtId="0" fontId="0" fillId="0" borderId="3" xfId="0" applyBorder="1"/>
    <xf numFmtId="0" fontId="5" fillId="5" borderId="2" xfId="0" applyFont="1" applyFill="1" applyBorder="1" applyAlignment="1">
      <alignment horizontal="center" vertical="center"/>
    </xf>
    <xf numFmtId="0" fontId="3" fillId="5" borderId="3" xfId="0" applyFont="1" applyFill="1" applyBorder="1"/>
    <xf numFmtId="14" fontId="3" fillId="0" borderId="5" xfId="0" applyNumberFormat="1" applyFont="1" applyBorder="1" applyAlignment="1">
      <alignment vertical="top" wrapText="1"/>
    </xf>
    <xf numFmtId="14" fontId="3" fillId="0" borderId="6" xfId="0" applyNumberFormat="1" applyFont="1" applyBorder="1" applyAlignment="1">
      <alignment vertical="top" wrapText="1"/>
    </xf>
    <xf numFmtId="49" fontId="3" fillId="0" borderId="6" xfId="0" applyNumberFormat="1" applyFont="1" applyBorder="1" applyAlignment="1">
      <alignment vertical="top" wrapText="1"/>
    </xf>
    <xf numFmtId="44" fontId="3" fillId="0" borderId="4" xfId="0" applyNumberFormat="1" applyFont="1" applyBorder="1" applyAlignment="1">
      <alignment vertical="top" wrapText="1"/>
    </xf>
    <xf numFmtId="0" fontId="3" fillId="6" borderId="3" xfId="0" applyFont="1" applyFill="1" applyBorder="1"/>
    <xf numFmtId="0" fontId="0" fillId="0" borderId="8" xfId="0" applyBorder="1"/>
    <xf numFmtId="0" fontId="0" fillId="0" borderId="9" xfId="0" applyBorder="1"/>
    <xf numFmtId="0" fontId="3" fillId="5" borderId="13" xfId="0" applyFont="1" applyFill="1" applyBorder="1"/>
    <xf numFmtId="0" fontId="3" fillId="5" borderId="14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1" xfId="0" applyBorder="1"/>
    <xf numFmtId="0" fontId="0" fillId="0" borderId="10" xfId="0" applyBorder="1"/>
    <xf numFmtId="0" fontId="0" fillId="0" borderId="19" xfId="0" applyBorder="1"/>
    <xf numFmtId="14" fontId="0" fillId="0" borderId="3" xfId="0" applyNumberFormat="1" applyBorder="1"/>
    <xf numFmtId="164" fontId="0" fillId="0" borderId="3" xfId="0" applyNumberFormat="1" applyBorder="1"/>
    <xf numFmtId="0" fontId="6" fillId="7" borderId="20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8" fillId="0" borderId="0" xfId="0" applyFont="1" applyAlignment="1">
      <alignment vertical="center"/>
    </xf>
    <xf numFmtId="0" fontId="5" fillId="3" borderId="28" xfId="0" applyFont="1" applyFill="1" applyBorder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3" borderId="30" xfId="0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26" xfId="0" applyNumberFormat="1" applyBorder="1" applyAlignment="1">
      <alignment vertical="center"/>
    </xf>
    <xf numFmtId="0" fontId="9" fillId="0" borderId="0" xfId="0" applyFont="1" applyAlignment="1">
      <alignment vertical="center"/>
    </xf>
    <xf numFmtId="0" fontId="0" fillId="7" borderId="24" xfId="0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4" borderId="21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0" borderId="25" xfId="0" applyBorder="1" applyAlignment="1">
      <alignment vertical="center"/>
    </xf>
    <xf numFmtId="1" fontId="1" fillId="2" borderId="0" xfId="0" applyNumberFormat="1" applyFont="1" applyFill="1" applyAlignment="1">
      <alignment horizontal="right" vertical="center"/>
    </xf>
    <xf numFmtId="1" fontId="0" fillId="4" borderId="0" xfId="0" applyNumberFormat="1" applyFill="1"/>
    <xf numFmtId="1" fontId="3" fillId="0" borderId="4" xfId="0" applyNumberFormat="1" applyFont="1" applyBorder="1" applyAlignment="1">
      <alignment vertical="top" wrapText="1"/>
    </xf>
    <xf numFmtId="1" fontId="0" fillId="0" borderId="6" xfId="0" applyNumberFormat="1" applyBorder="1"/>
    <xf numFmtId="1" fontId="0" fillId="0" borderId="3" xfId="0" applyNumberFormat="1" applyBorder="1"/>
    <xf numFmtId="1" fontId="0" fillId="0" borderId="7" xfId="0" applyNumberFormat="1" applyBorder="1"/>
    <xf numFmtId="1" fontId="0" fillId="0" borderId="0" xfId="0" applyNumberFormat="1"/>
    <xf numFmtId="2" fontId="3" fillId="0" borderId="6" xfId="0" applyNumberFormat="1" applyFont="1" applyBorder="1" applyAlignment="1">
      <alignment vertical="top" wrapText="1"/>
    </xf>
    <xf numFmtId="2" fontId="0" fillId="2" borderId="0" xfId="0" applyNumberFormat="1" applyFill="1"/>
    <xf numFmtId="2" fontId="0" fillId="4" borderId="0" xfId="0" applyNumberFormat="1" applyFill="1"/>
    <xf numFmtId="2" fontId="0" fillId="0" borderId="0" xfId="0" applyNumberFormat="1"/>
    <xf numFmtId="1" fontId="0" fillId="0" borderId="6" xfId="0" applyNumberForma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44" fontId="5" fillId="0" borderId="6" xfId="0" applyNumberFormat="1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3" borderId="22" xfId="0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165" fontId="0" fillId="0" borderId="35" xfId="0" applyNumberFormat="1" applyBorder="1" applyAlignment="1">
      <alignment vertical="center"/>
    </xf>
    <xf numFmtId="165" fontId="0" fillId="0" borderId="36" xfId="0" applyNumberFormat="1" applyBorder="1" applyAlignment="1">
      <alignment vertical="center"/>
    </xf>
    <xf numFmtId="165" fontId="0" fillId="0" borderId="37" xfId="0" applyNumberFormat="1" applyBorder="1" applyAlignment="1">
      <alignment vertical="center"/>
    </xf>
    <xf numFmtId="165" fontId="0" fillId="0" borderId="38" xfId="0" applyNumberFormat="1" applyBorder="1" applyAlignment="1">
      <alignment vertical="center"/>
    </xf>
    <xf numFmtId="165" fontId="0" fillId="0" borderId="39" xfId="0" applyNumberFormat="1" applyBorder="1" applyAlignment="1">
      <alignment vertical="center"/>
    </xf>
    <xf numFmtId="165" fontId="0" fillId="7" borderId="35" xfId="0" applyNumberFormat="1" applyFill="1" applyBorder="1" applyAlignment="1">
      <alignment vertical="center"/>
    </xf>
    <xf numFmtId="0" fontId="0" fillId="7" borderId="21" xfId="0" applyFill="1" applyBorder="1" applyAlignment="1">
      <alignment vertical="center"/>
    </xf>
    <xf numFmtId="1" fontId="0" fillId="0" borderId="40" xfId="0" applyNumberFormat="1" applyBorder="1"/>
    <xf numFmtId="0" fontId="5" fillId="0" borderId="40" xfId="0" applyFont="1" applyBorder="1" applyAlignment="1">
      <alignment vertical="top" wrapText="1"/>
    </xf>
    <xf numFmtId="165" fontId="0" fillId="7" borderId="22" xfId="0" applyNumberFormat="1" applyFill="1" applyBorder="1" applyAlignment="1">
      <alignment vertical="center"/>
    </xf>
    <xf numFmtId="165" fontId="0" fillId="0" borderId="22" xfId="0" applyNumberFormat="1" applyBorder="1" applyAlignment="1">
      <alignment vertical="center"/>
    </xf>
    <xf numFmtId="165" fontId="0" fillId="0" borderId="23" xfId="0" applyNumberFormat="1" applyBorder="1" applyAlignment="1">
      <alignment vertical="center"/>
    </xf>
    <xf numFmtId="165" fontId="0" fillId="7" borderId="23" xfId="0" applyNumberFormat="1" applyFill="1" applyBorder="1" applyAlignment="1">
      <alignment vertical="center"/>
    </xf>
    <xf numFmtId="165" fontId="0" fillId="0" borderId="27" xfId="0" applyNumberFormat="1" applyBorder="1" applyAlignment="1">
      <alignment vertical="center"/>
    </xf>
    <xf numFmtId="165" fontId="10" fillId="4" borderId="22" xfId="0" applyNumberFormat="1" applyFont="1" applyFill="1" applyBorder="1" applyAlignment="1">
      <alignment vertical="center"/>
    </xf>
    <xf numFmtId="165" fontId="10" fillId="4" borderId="26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0" fontId="11" fillId="0" borderId="0" xfId="0" applyFont="1"/>
    <xf numFmtId="14" fontId="11" fillId="0" borderId="34" xfId="0" applyNumberFormat="1" applyFont="1" applyBorder="1"/>
    <xf numFmtId="14" fontId="11" fillId="0" borderId="3" xfId="0" applyNumberFormat="1" applyFont="1" applyBorder="1"/>
    <xf numFmtId="0" fontId="11" fillId="0" borderId="3" xfId="0" applyFont="1" applyBorder="1"/>
    <xf numFmtId="164" fontId="11" fillId="0" borderId="3" xfId="0" applyNumberFormat="1" applyFont="1" applyBorder="1"/>
    <xf numFmtId="1" fontId="11" fillId="0" borderId="3" xfId="0" applyNumberFormat="1" applyFont="1" applyBorder="1"/>
    <xf numFmtId="1" fontId="11" fillId="0" borderId="32" xfId="0" applyNumberFormat="1" applyFont="1" applyBorder="1"/>
    <xf numFmtId="0" fontId="9" fillId="0" borderId="6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14" fontId="11" fillId="0" borderId="33" xfId="0" applyNumberFormat="1" applyFont="1" applyBorder="1"/>
    <xf numFmtId="14" fontId="11" fillId="0" borderId="7" xfId="0" applyNumberFormat="1" applyFont="1" applyBorder="1"/>
    <xf numFmtId="0" fontId="11" fillId="0" borderId="7" xfId="0" applyFont="1" applyBorder="1"/>
    <xf numFmtId="164" fontId="11" fillId="0" borderId="7" xfId="0" applyNumberFormat="1" applyFont="1" applyBorder="1"/>
    <xf numFmtId="1" fontId="11" fillId="0" borderId="7" xfId="0" applyNumberFormat="1" applyFont="1" applyBorder="1"/>
    <xf numFmtId="1" fontId="11" fillId="0" borderId="31" xfId="0" applyNumberFormat="1" applyFont="1" applyBorder="1"/>
    <xf numFmtId="44" fontId="1" fillId="2" borderId="41" xfId="0" applyNumberFormat="1" applyFont="1" applyFill="1" applyBorder="1" applyAlignment="1">
      <alignment horizontal="right" vertical="center"/>
    </xf>
    <xf numFmtId="2" fontId="0" fillId="4" borderId="41" xfId="0" applyNumberFormat="1" applyFill="1" applyBorder="1"/>
    <xf numFmtId="0" fontId="5" fillId="5" borderId="1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0" fillId="0" borderId="0" xfId="0" pivotButton="1" applyAlignment="1"/>
  </cellXfs>
  <cellStyles count="1">
    <cellStyle name="Normal" xfId="0" builtinId="0"/>
  </cellStyles>
  <dxfs count="60">
    <dxf>
      <alignment wrapText="0"/>
    </dxf>
    <dxf>
      <numFmt numFmtId="34" formatCode="_-&quot;R$&quot;\ * #,##0.00_-;\-&quot;R$&quot;\ * #,##0.00_-;_-&quot;R$&quot;\ * &quot;-&quot;??_-;_-@_-"/>
    </dxf>
    <dxf>
      <numFmt numFmtId="4" formatCode="#,##0.00"/>
    </dxf>
    <dxf>
      <numFmt numFmtId="1" formatCode="0"/>
      <alignment horizontal="general" vertical="top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 style="thin">
          <color theme="4" tint="0.59996337778862885"/>
        </bottom>
        <vertical/>
        <horizontal/>
      </border>
    </dxf>
    <dxf>
      <numFmt numFmtId="4" formatCode="#,##0.00"/>
    </dxf>
    <dxf>
      <numFmt numFmtId="34" formatCode="_-&quot;R$&quot;\ * #,##0.00_-;\-&quot;R$&quot;\ * #,##0.00_-;_-&quot;R$&quot;\ * &quot;-&quot;??_-;_-@_-"/>
    </dxf>
    <dxf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59996337778862885"/>
        </left>
        <right/>
        <top style="thin">
          <color theme="4" tint="0.59996337778862885"/>
        </top>
        <bottom style="thin">
          <color theme="4" tint="0.59996337778862885"/>
        </bottom>
      </border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0" formatCode="General"/>
      <border diagonalUp="0" diagonalDown="0" outline="0">
        <left style="thin">
          <color theme="4" tint="0.59996337778862885"/>
        </left>
        <right/>
        <top style="thin">
          <color theme="4" tint="0.59996337778862885"/>
        </top>
        <bottom style="thin">
          <color theme="4" tint="0.59996337778862885"/>
        </bottom>
      </border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" formatCode="0"/>
      <border diagonalUp="0" diagonalDown="0" outline="0">
        <left style="thin">
          <color theme="4" tint="0.59996337778862885"/>
        </left>
        <right/>
        <top style="thin">
          <color theme="4" tint="0.59996337778862885"/>
        </top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59996337778862885"/>
        </left>
        <right/>
        <top style="thin">
          <color theme="4" tint="0.59996337778862885"/>
        </top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_-&quot;R$&quot;* #,##0.00_-;\-&quot;R$&quot;* #,##0.00_-;_-&quot;R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border>
        <top style="thin">
          <color theme="4" tint="0.59996337778862885"/>
        </top>
      </border>
    </dxf>
    <dxf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>
        <bottom style="thin">
          <color theme="4" tint="0.5999633777886288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/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1" formatCode="0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numFmt numFmtId="1" formatCode="0"/>
      <alignment horizontal="general" vertical="top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 style="thin">
          <color theme="4" tint="0.59996337778862885"/>
        </bottom>
        <vertical/>
        <horizontal/>
      </border>
    </dxf>
    <dxf>
      <numFmt numFmtId="1" formatCode="0"/>
      <alignment horizontal="general" vertical="top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 style="thin">
          <color theme="4" tint="0.59996337778862885"/>
        </bottom>
        <vertical/>
        <horizontal/>
      </border>
    </dxf>
    <dxf>
      <numFmt numFmtId="1" formatCode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 style="thin">
          <color theme="4" tint="0.59996337778862885"/>
        </bottom>
      </border>
    </dxf>
    <dxf>
      <numFmt numFmtId="1" formatCode="0"/>
      <alignment horizontal="general" vertical="top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 style="thin">
          <color theme="4" tint="0.59996337778862885"/>
        </bottom>
        <vertical/>
        <horizontal/>
      </border>
    </dxf>
    <dxf>
      <numFmt numFmtId="1" formatCode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numFmt numFmtId="164" formatCode="_-&quot;R$&quot;* #,##0.00_-;\-&quot;R$&quot;* #,##0.00_-;_-&quot;R$&quot;* &quot;-&quot;??_-;_-@_-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30" formatCode="@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30" formatCode="@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30" formatCode="@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19" formatCode="dd/mm/yyyy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19" formatCode="dd/mm/yyyy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19" formatCode="dd/mm/yyyy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>
        <top style="thin">
          <color theme="4" tint="0.59996337778862885"/>
        </top>
      </border>
    </dxf>
    <dxf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horizontal="general" vertical="top" textRotation="0" indent="0" justifyLastLine="0" shrinkToFit="0" readingOrder="0"/>
    </dxf>
    <dxf>
      <border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border diagonalUp="0" diagonalDown="0">
        <left style="thin">
          <color theme="4" tint="0.59996337778862885"/>
        </left>
        <right/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 diagonalUp="0" diagonalDown="0">
        <left/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border diagonalUp="0" diagonalDown="0">
        <left/>
        <right/>
        <top style="thin">
          <color theme="4" tint="0.59996337778862885"/>
        </top>
        <bottom style="thin">
          <color theme="4" tint="0.59996337778862885"/>
        </bottom>
        <vertical/>
        <horizontal style="thin">
          <color theme="4" tint="0.59996337778862885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theme="4" tint="0.59996337778862885"/>
        </bottom>
      </border>
    </dxf>
    <dxf>
      <font>
        <strike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 style="thin">
          <color theme="4" tint="0.59996337778862885"/>
        </left>
        <right style="thin">
          <color theme="1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 diagonalUp="0" diagonalDown="0">
        <left style="thin">
          <color theme="1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 diagonalUp="0" diagonalDown="0">
        <left/>
        <right/>
        <top style="thin">
          <color theme="4" tint="0.59996337778862885"/>
        </top>
        <bottom style="thin">
          <color theme="4" tint="0.59996337778862885"/>
        </bottom>
        <vertical/>
        <horizontal style="thin">
          <color theme="4" tint="0.59996337778862885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colors>
    <mruColors>
      <color rgb="FF4AC7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Mensal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5</xdr:col>
      <xdr:colOff>571500</xdr:colOff>
      <xdr:row>1</xdr:row>
      <xdr:rowOff>47626</xdr:rowOff>
    </xdr:from>
    <xdr:to>
      <xdr:col>9</xdr:col>
      <xdr:colOff>628650</xdr:colOff>
      <xdr:row>1</xdr:row>
      <xdr:rowOff>990600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>
              <a:extLst>
                <a:ext uri="{FF2B5EF4-FFF2-40B4-BE49-F238E27FC236}">
                  <a16:creationId xmlns:a16="http://schemas.microsoft.com/office/drawing/2014/main" id="{E54042C8-E255-EA5C-FB70-5136792718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3025" y="381001"/>
              <a:ext cx="3181350" cy="942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1000124</xdr:colOff>
      <xdr:row>1</xdr:row>
      <xdr:rowOff>47625</xdr:rowOff>
    </xdr:from>
    <xdr:to>
      <xdr:col>5</xdr:col>
      <xdr:colOff>561974</xdr:colOff>
      <xdr:row>1</xdr:row>
      <xdr:rowOff>1000124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>
              <a:extLst>
                <a:ext uri="{FF2B5EF4-FFF2-40B4-BE49-F238E27FC236}">
                  <a16:creationId xmlns:a16="http://schemas.microsoft.com/office/drawing/2014/main" id="{956EFD34-72C4-8582-7994-B7B01525BF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24" y="381000"/>
              <a:ext cx="3952875" cy="952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4</xdr:col>
      <xdr:colOff>504824</xdr:colOff>
      <xdr:row>1</xdr:row>
      <xdr:rowOff>19050</xdr:rowOff>
    </xdr:from>
    <xdr:to>
      <xdr:col>8</xdr:col>
      <xdr:colOff>609599</xdr:colOff>
      <xdr:row>1</xdr:row>
      <xdr:rowOff>1238250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>
              <a:extLst>
                <a:ext uri="{FF2B5EF4-FFF2-40B4-BE49-F238E27FC236}">
                  <a16:creationId xmlns:a16="http://schemas.microsoft.com/office/drawing/2014/main" id="{E5FF259A-8425-D26F-8A57-9FD2454AF4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5299" y="523875"/>
              <a:ext cx="3228975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990599</xdr:colOff>
      <xdr:row>1</xdr:row>
      <xdr:rowOff>19051</xdr:rowOff>
    </xdr:from>
    <xdr:to>
      <xdr:col>4</xdr:col>
      <xdr:colOff>495299</xdr:colOff>
      <xdr:row>1</xdr:row>
      <xdr:rowOff>752475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>
              <a:extLst>
                <a:ext uri="{FF2B5EF4-FFF2-40B4-BE49-F238E27FC236}">
                  <a16:creationId xmlns:a16="http://schemas.microsoft.com/office/drawing/2014/main" id="{8C5C9772-2320-599F-246B-2E79E566EC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1099" y="523876"/>
              <a:ext cx="3114675" cy="7334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990599</xdr:colOff>
      <xdr:row>1</xdr:row>
      <xdr:rowOff>19051</xdr:rowOff>
    </xdr:from>
    <xdr:to>
      <xdr:col>5</xdr:col>
      <xdr:colOff>228600</xdr:colOff>
      <xdr:row>1</xdr:row>
      <xdr:rowOff>723900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2">
              <a:extLst>
                <a:ext uri="{FF2B5EF4-FFF2-40B4-BE49-F238E27FC236}">
                  <a16:creationId xmlns:a16="http://schemas.microsoft.com/office/drawing/2014/main" id="{5A2EEA60-8139-AC65-95A7-F058322261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1099" y="523876"/>
              <a:ext cx="3629026" cy="7048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247649</xdr:colOff>
      <xdr:row>1</xdr:row>
      <xdr:rowOff>19050</xdr:rowOff>
    </xdr:from>
    <xdr:to>
      <xdr:col>10</xdr:col>
      <xdr:colOff>161924</xdr:colOff>
      <xdr:row>1</xdr:row>
      <xdr:rowOff>971550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">
              <a:extLst>
                <a:ext uri="{FF2B5EF4-FFF2-40B4-BE49-F238E27FC236}">
                  <a16:creationId xmlns:a16="http://schemas.microsoft.com/office/drawing/2014/main" id="{E2092C9E-9C21-DF17-AAE5-5F7094515E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29174" y="523875"/>
              <a:ext cx="3819525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1000124</xdr:colOff>
      <xdr:row>1</xdr:row>
      <xdr:rowOff>38100</xdr:rowOff>
    </xdr:from>
    <xdr:to>
      <xdr:col>4</xdr:col>
      <xdr:colOff>28574</xdr:colOff>
      <xdr:row>1</xdr:row>
      <xdr:rowOff>714375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no Competência 3">
              <a:extLst>
                <a:ext uri="{FF2B5EF4-FFF2-40B4-BE49-F238E27FC236}">
                  <a16:creationId xmlns:a16="http://schemas.microsoft.com/office/drawing/2014/main" id="{7B9B5E15-A69A-ED73-DA28-246ADA8D8E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24" y="542925"/>
              <a:ext cx="2638425" cy="676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47624</xdr:colOff>
      <xdr:row>1</xdr:row>
      <xdr:rowOff>38101</xdr:rowOff>
    </xdr:from>
    <xdr:to>
      <xdr:col>8</xdr:col>
      <xdr:colOff>361949</xdr:colOff>
      <xdr:row>1</xdr:row>
      <xdr:rowOff>971551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 Previsto 1">
              <a:extLst>
                <a:ext uri="{FF2B5EF4-FFF2-40B4-BE49-F238E27FC236}">
                  <a16:creationId xmlns:a16="http://schemas.microsoft.com/office/drawing/2014/main" id="{9C162DBA-5F06-AF4D-453E-12653DCB0D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099" y="542926"/>
              <a:ext cx="3438525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onimo morais" refreshedDate="45025.436036342595" createdVersion="8" refreshedVersion="8" minRefreshableVersion="3" recordCount="229" xr:uid="{D677C86D-4636-4E5B-BA71-E6599251CA51}">
  <cacheSource type="worksheet">
    <worksheetSource name="TbRegistroSaidas"/>
  </cacheSource>
  <cacheFields count="13">
    <cacheField name="Data do Caixa Realizado" numFmtId="14">
      <sharedItems containsDate="1" containsMixedTypes="1" minDate="2017-09-02T08:36:39" maxDate="2019-10-03T12:11:49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20T22:17:49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31" maxValue="4947"/>
    </cacheField>
    <cacheField name="Mês Realizado" numFmtId="1">
      <sharedItems containsSemiMixedTypes="0" containsString="0" containsNumber="1" containsInteger="1" minValue="0" maxValue="12" count="13">
        <n v="10"/>
        <n v="9"/>
        <n v="0"/>
        <n v="11"/>
        <n v="1"/>
        <n v="2"/>
        <n v="12"/>
        <n v="3"/>
        <n v="5"/>
        <n v="4"/>
        <n v="7"/>
        <n v="6"/>
        <n v="8"/>
      </sharedItems>
    </cacheField>
    <cacheField name="Ano Realizado" numFmtId="1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/>
    </cacheField>
  </cacheFields>
  <extLst>
    <ext xmlns:x14="http://schemas.microsoft.com/office/spreadsheetml/2009/9/main" uri="{725AE2AE-9491-48be-B2B4-4EB974FC3084}">
      <x14:pivotCacheDefinition pivotCacheId="201378773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onimo morais" refreshedDate="45025.546592245373" createdVersion="8" refreshedVersion="8" minRefreshableVersion="3" recordCount="231" xr:uid="{F9617E7E-1285-46CF-AD89-82C42B539A2E}">
  <cacheSource type="worksheet">
    <worksheetSource name="TBRegistroEntradas"/>
  </cacheSource>
  <cacheFields count="14">
    <cacheField name="Data do Caixa Realizado" numFmtId="14">
      <sharedItems containsDate="1" containsMixedTypes="1" minDate="2017-09-07T22:06:21" maxDate="2019-10-03T03:26:59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64" maxValue="4993"/>
    </cacheField>
    <cacheField name="Mês Caixa" numFmtId="1">
      <sharedItems containsSemiMixedTypes="0" containsString="0" containsNumber="1" containsInteger="1" minValue="0" maxValue="12" count="13">
        <n v="9"/>
        <n v="10"/>
        <n v="11"/>
        <n v="12"/>
        <n v="0"/>
        <n v="2"/>
        <n v="1"/>
        <n v="3"/>
        <n v="5"/>
        <n v="4"/>
        <n v="6"/>
        <n v="7"/>
        <n v="8"/>
      </sharedItems>
    </cacheField>
    <cacheField name="Ano Caixa" numFmtId="1">
      <sharedItems containsSemiMixedTypes="0" containsString="0" containsNumber="1" containsInteger="1" minValue="0" maxValue="2019"/>
    </cacheField>
    <cacheField name="Mês Competência" numFmtId="1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1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1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Previsto" numFmtId="1">
      <sharedItems containsSemiMixedTypes="0" containsString="0" containsNumber="1" containsInteger="1" minValue="2017" maxValue="2019"/>
    </cacheField>
    <cacheField name="Coluna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9970726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d v="2017-10-07T16:32:18"/>
    <d v="2017-08-10T00:00:00"/>
    <d v="2017-10-07T16:32:18"/>
    <x v="0"/>
    <x v="0"/>
    <s v="NF4400"/>
    <n v="4021"/>
    <x v="0"/>
    <n v="2017"/>
    <x v="0"/>
    <x v="0"/>
    <x v="0"/>
    <n v="2017"/>
  </r>
  <r>
    <d v="2017-09-17T19:57:23"/>
    <d v="2017-08-13T00:00:00"/>
    <d v="2017-09-17T19:57:23"/>
    <x v="0"/>
    <x v="1"/>
    <s v="NF5356"/>
    <n v="651"/>
    <x v="1"/>
    <n v="2017"/>
    <x v="0"/>
    <x v="0"/>
    <x v="1"/>
    <n v="2017"/>
  </r>
  <r>
    <d v="2017-09-05T19:43:29"/>
    <d v="2017-08-18T00:00:00"/>
    <d v="2017-09-05T19:43:29"/>
    <x v="0"/>
    <x v="0"/>
    <s v="NF1847"/>
    <n v="131"/>
    <x v="1"/>
    <n v="2017"/>
    <x v="0"/>
    <x v="0"/>
    <x v="1"/>
    <n v="2017"/>
  </r>
  <r>
    <d v="2017-09-26T09:36:33"/>
    <d v="2017-08-23T00:00:00"/>
    <d v="2017-09-26T09:36:33"/>
    <x v="0"/>
    <x v="0"/>
    <s v="NF7011"/>
    <n v="803"/>
    <x v="1"/>
    <n v="2017"/>
    <x v="0"/>
    <x v="0"/>
    <x v="1"/>
    <n v="2017"/>
  </r>
  <r>
    <d v="2017-09-24T01:23:44"/>
    <d v="2017-08-24T00:00:00"/>
    <d v="2017-09-24T01:23:44"/>
    <x v="0"/>
    <x v="1"/>
    <s v="NF7746"/>
    <n v="4460"/>
    <x v="1"/>
    <n v="2017"/>
    <x v="0"/>
    <x v="0"/>
    <x v="1"/>
    <n v="2017"/>
  </r>
  <r>
    <d v="2017-09-02T08:36:39"/>
    <d v="2017-08-25T00:00:00"/>
    <d v="2017-09-02T08:36:39"/>
    <x v="0"/>
    <x v="2"/>
    <s v="NF1507"/>
    <n v="299"/>
    <x v="1"/>
    <n v="2017"/>
    <x v="0"/>
    <x v="0"/>
    <x v="1"/>
    <n v="2017"/>
  </r>
  <r>
    <d v="2017-10-06T14:20:21"/>
    <d v="2017-08-29T00:00:00"/>
    <d v="2017-10-06T14:20:21"/>
    <x v="0"/>
    <x v="1"/>
    <s v="NF5445"/>
    <n v="618"/>
    <x v="0"/>
    <n v="2017"/>
    <x v="0"/>
    <x v="0"/>
    <x v="0"/>
    <n v="2017"/>
  </r>
  <r>
    <d v="2017-09-12T02:40:54"/>
    <d v="2017-09-01T00:00:00"/>
    <d v="2017-09-02T13:21:31"/>
    <x v="0"/>
    <x v="1"/>
    <s v="NF7526"/>
    <n v="2505"/>
    <x v="1"/>
    <n v="2017"/>
    <x v="1"/>
    <x v="0"/>
    <x v="1"/>
    <n v="2017"/>
  </r>
  <r>
    <d v="2017-09-09T10:01:19"/>
    <d v="2017-09-04T00:00:00"/>
    <d v="2017-09-09T10:01:19"/>
    <x v="0"/>
    <x v="0"/>
    <s v="NF7559"/>
    <n v="817"/>
    <x v="1"/>
    <n v="2017"/>
    <x v="1"/>
    <x v="0"/>
    <x v="1"/>
    <n v="2017"/>
  </r>
  <r>
    <s v=""/>
    <d v="2017-09-06T00:00:00"/>
    <d v="2017-09-06T16:52:20"/>
    <x v="0"/>
    <x v="2"/>
    <s v="NF9357"/>
    <n v="1565"/>
    <x v="2"/>
    <n v="0"/>
    <x v="1"/>
    <x v="0"/>
    <x v="1"/>
    <n v="2017"/>
  </r>
  <r>
    <s v=""/>
    <d v="2017-09-12T00:00:00"/>
    <d v="2017-10-12T05:36:22"/>
    <x v="0"/>
    <x v="3"/>
    <s v="NF3898"/>
    <n v="1357"/>
    <x v="2"/>
    <n v="0"/>
    <x v="1"/>
    <x v="0"/>
    <x v="0"/>
    <n v="2017"/>
  </r>
  <r>
    <d v="2017-10-17T07:52:04"/>
    <d v="2017-09-13T00:00:00"/>
    <d v="2017-10-17T07:52:04"/>
    <x v="0"/>
    <x v="3"/>
    <s v="NF7275"/>
    <n v="4739"/>
    <x v="0"/>
    <n v="2017"/>
    <x v="1"/>
    <x v="0"/>
    <x v="0"/>
    <n v="2017"/>
  </r>
  <r>
    <d v="2017-09-30T14:22:47"/>
    <d v="2017-09-14T00:00:00"/>
    <d v="2017-09-30T14:22:47"/>
    <x v="0"/>
    <x v="0"/>
    <s v="NF9591"/>
    <n v="4675"/>
    <x v="1"/>
    <n v="2017"/>
    <x v="1"/>
    <x v="0"/>
    <x v="1"/>
    <n v="2017"/>
  </r>
  <r>
    <d v="2017-09-26T03:10:09"/>
    <d v="2017-09-19T00:00:00"/>
    <d v="2017-09-26T03:10:09"/>
    <x v="0"/>
    <x v="1"/>
    <s v="NF3104"/>
    <n v="1797"/>
    <x v="1"/>
    <n v="2017"/>
    <x v="1"/>
    <x v="0"/>
    <x v="1"/>
    <n v="2017"/>
  </r>
  <r>
    <d v="2017-11-04T23:27:43"/>
    <d v="2017-09-24T00:00:00"/>
    <d v="2017-11-04T23:27:43"/>
    <x v="0"/>
    <x v="3"/>
    <s v="NF3440"/>
    <n v="888"/>
    <x v="3"/>
    <n v="2017"/>
    <x v="1"/>
    <x v="0"/>
    <x v="2"/>
    <n v="2017"/>
  </r>
  <r>
    <d v="2017-10-07T21:33:11"/>
    <d v="2017-09-25T00:00:00"/>
    <d v="2017-10-07T21:33:11"/>
    <x v="0"/>
    <x v="1"/>
    <s v="NF9195"/>
    <n v="2784"/>
    <x v="0"/>
    <n v="2017"/>
    <x v="1"/>
    <x v="0"/>
    <x v="0"/>
    <n v="2017"/>
  </r>
  <r>
    <d v="2017-10-02T22:40:07"/>
    <d v="2017-09-25T00:00:00"/>
    <d v="2017-10-02T22:40:07"/>
    <x v="0"/>
    <x v="2"/>
    <s v="NF1821"/>
    <n v="707"/>
    <x v="0"/>
    <n v="2017"/>
    <x v="1"/>
    <x v="0"/>
    <x v="0"/>
    <n v="2017"/>
  </r>
  <r>
    <d v="2018-01-18T20:49:17"/>
    <d v="2017-09-28T00:00:00"/>
    <d v="2017-11-03T14:25:06"/>
    <x v="0"/>
    <x v="2"/>
    <s v="NF5625"/>
    <n v="229"/>
    <x v="4"/>
    <n v="2018"/>
    <x v="1"/>
    <x v="0"/>
    <x v="2"/>
    <n v="2017"/>
  </r>
  <r>
    <d v="2017-11-20T07:27:14"/>
    <d v="2017-10-01T00:00:00"/>
    <d v="2017-11-20T07:27:14"/>
    <x v="0"/>
    <x v="1"/>
    <s v="NF7471"/>
    <n v="2894"/>
    <x v="3"/>
    <n v="2017"/>
    <x v="2"/>
    <x v="0"/>
    <x v="2"/>
    <n v="2017"/>
  </r>
  <r>
    <s v=""/>
    <d v="2017-10-04T00:00:00"/>
    <d v="2017-10-22T07:03:06"/>
    <x v="0"/>
    <x v="3"/>
    <s v="NF9225"/>
    <n v="4516"/>
    <x v="2"/>
    <n v="0"/>
    <x v="2"/>
    <x v="0"/>
    <x v="0"/>
    <n v="2017"/>
  </r>
  <r>
    <d v="2017-10-23T01:23:23"/>
    <d v="2017-10-06T00:00:00"/>
    <d v="2017-10-23T01:23:23"/>
    <x v="0"/>
    <x v="3"/>
    <s v="NF3883"/>
    <n v="885"/>
    <x v="0"/>
    <n v="2017"/>
    <x v="2"/>
    <x v="0"/>
    <x v="0"/>
    <n v="2017"/>
  </r>
  <r>
    <d v="2017-11-12T13:56:26"/>
    <d v="2017-10-09T00:00:00"/>
    <d v="2017-11-07T23:41:34"/>
    <x v="0"/>
    <x v="4"/>
    <s v="NF9408"/>
    <n v="1509"/>
    <x v="3"/>
    <n v="2017"/>
    <x v="2"/>
    <x v="0"/>
    <x v="2"/>
    <n v="2017"/>
  </r>
  <r>
    <d v="2018-02-03T05:45:33"/>
    <d v="2017-10-14T00:00:00"/>
    <d v="2017-11-06T01:00:26"/>
    <x v="0"/>
    <x v="1"/>
    <s v="NF1517"/>
    <n v="145"/>
    <x v="5"/>
    <n v="2018"/>
    <x v="2"/>
    <x v="0"/>
    <x v="2"/>
    <n v="2017"/>
  </r>
  <r>
    <d v="2017-11-12T07:13:39"/>
    <d v="2017-10-16T00:00:00"/>
    <d v="2017-10-23T05:53:31"/>
    <x v="0"/>
    <x v="1"/>
    <s v="NF8626"/>
    <n v="1311"/>
    <x v="3"/>
    <n v="2017"/>
    <x v="2"/>
    <x v="0"/>
    <x v="0"/>
    <n v="2017"/>
  </r>
  <r>
    <d v="2017-11-20T08:40:45"/>
    <d v="2017-10-18T00:00:00"/>
    <d v="2017-11-20T08:40:45"/>
    <x v="0"/>
    <x v="1"/>
    <s v="NF4936"/>
    <n v="4182"/>
    <x v="3"/>
    <n v="2017"/>
    <x v="2"/>
    <x v="0"/>
    <x v="2"/>
    <n v="2017"/>
  </r>
  <r>
    <d v="2017-10-29T09:31:32"/>
    <d v="2017-10-24T00:00:00"/>
    <d v="2017-10-29T09:31:32"/>
    <x v="0"/>
    <x v="2"/>
    <s v="NF7062"/>
    <n v="339"/>
    <x v="0"/>
    <n v="2017"/>
    <x v="2"/>
    <x v="0"/>
    <x v="0"/>
    <n v="2017"/>
  </r>
  <r>
    <d v="2018-01-30T23:32:10"/>
    <d v="2017-10-29T00:00:00"/>
    <d v="2017-11-29T04:12:14"/>
    <x v="0"/>
    <x v="4"/>
    <s v="NF3172"/>
    <n v="1788"/>
    <x v="4"/>
    <n v="2018"/>
    <x v="2"/>
    <x v="0"/>
    <x v="2"/>
    <n v="2017"/>
  </r>
  <r>
    <d v="2017-12-20T01:06:12"/>
    <d v="2017-11-03T00:00:00"/>
    <d v="2017-12-20T01:06:12"/>
    <x v="0"/>
    <x v="3"/>
    <s v="NF5821"/>
    <n v="1171"/>
    <x v="6"/>
    <n v="2017"/>
    <x v="3"/>
    <x v="0"/>
    <x v="3"/>
    <n v="2017"/>
  </r>
  <r>
    <d v="2017-11-14T19:11:45"/>
    <d v="2017-11-05T00:00:00"/>
    <d v="2017-11-14T19:11:45"/>
    <x v="0"/>
    <x v="1"/>
    <s v="NF8137"/>
    <n v="4059"/>
    <x v="3"/>
    <n v="2017"/>
    <x v="3"/>
    <x v="0"/>
    <x v="2"/>
    <n v="2017"/>
  </r>
  <r>
    <d v="2017-12-11T01:38:17"/>
    <d v="2017-11-08T00:00:00"/>
    <d v="2017-12-11T01:38:17"/>
    <x v="0"/>
    <x v="0"/>
    <s v="NF8083"/>
    <n v="4919"/>
    <x v="6"/>
    <n v="2017"/>
    <x v="3"/>
    <x v="0"/>
    <x v="3"/>
    <n v="2017"/>
  </r>
  <r>
    <d v="2017-12-28T10:48:36"/>
    <d v="2017-11-12T00:00:00"/>
    <d v="2017-12-18T12:17:45"/>
    <x v="0"/>
    <x v="1"/>
    <s v="NF9597"/>
    <n v="3224"/>
    <x v="6"/>
    <n v="2017"/>
    <x v="3"/>
    <x v="0"/>
    <x v="3"/>
    <n v="2017"/>
  </r>
  <r>
    <d v="2017-12-26T03:29:57"/>
    <d v="2017-11-15T00:00:00"/>
    <d v="2017-12-26T03:29:57"/>
    <x v="0"/>
    <x v="3"/>
    <s v="NF2065"/>
    <n v="3725"/>
    <x v="6"/>
    <n v="2017"/>
    <x v="3"/>
    <x v="0"/>
    <x v="3"/>
    <n v="2017"/>
  </r>
  <r>
    <d v="2017-12-16T06:54:15"/>
    <d v="2017-11-17T00:00:00"/>
    <d v="2017-12-16T06:54:15"/>
    <x v="0"/>
    <x v="3"/>
    <s v="NF3192"/>
    <n v="312"/>
    <x v="6"/>
    <n v="2017"/>
    <x v="3"/>
    <x v="0"/>
    <x v="3"/>
    <n v="2017"/>
  </r>
  <r>
    <d v="2018-01-12T16:03:24"/>
    <d v="2017-11-18T00:00:00"/>
    <d v="2018-01-12T16:03:24"/>
    <x v="0"/>
    <x v="1"/>
    <s v="NF1977"/>
    <n v="4773"/>
    <x v="4"/>
    <n v="2018"/>
    <x v="3"/>
    <x v="0"/>
    <x v="4"/>
    <n v="2018"/>
  </r>
  <r>
    <d v="2017-12-07T15:16:42"/>
    <d v="2017-11-19T00:00:00"/>
    <d v="2017-12-07T15:16:42"/>
    <x v="0"/>
    <x v="0"/>
    <s v="NF3208"/>
    <n v="228"/>
    <x v="6"/>
    <n v="2017"/>
    <x v="3"/>
    <x v="0"/>
    <x v="3"/>
    <n v="2017"/>
  </r>
  <r>
    <d v="2017-12-28T18:38:36"/>
    <d v="2017-11-22T00:00:00"/>
    <d v="2017-12-28T18:38:36"/>
    <x v="0"/>
    <x v="1"/>
    <s v="NF9545"/>
    <n v="450"/>
    <x v="6"/>
    <n v="2017"/>
    <x v="3"/>
    <x v="0"/>
    <x v="3"/>
    <n v="2017"/>
  </r>
  <r>
    <s v=""/>
    <d v="2017-11-23T00:00:00"/>
    <d v="2018-01-03T09:48:25"/>
    <x v="0"/>
    <x v="1"/>
    <s v="NF3100"/>
    <n v="1155"/>
    <x v="2"/>
    <n v="0"/>
    <x v="3"/>
    <x v="0"/>
    <x v="4"/>
    <n v="2018"/>
  </r>
  <r>
    <s v=""/>
    <d v="2017-11-30T00:00:00"/>
    <d v="2017-12-01T00:35:34"/>
    <x v="0"/>
    <x v="1"/>
    <s v="NF7746"/>
    <n v="1967"/>
    <x v="2"/>
    <n v="0"/>
    <x v="3"/>
    <x v="0"/>
    <x v="3"/>
    <n v="2017"/>
  </r>
  <r>
    <d v="2018-02-28T22:08:26"/>
    <d v="2017-12-01T00:00:00"/>
    <d v="2017-12-27T02:18:23"/>
    <x v="0"/>
    <x v="4"/>
    <s v="NF1179"/>
    <n v="2741"/>
    <x v="5"/>
    <n v="2018"/>
    <x v="4"/>
    <x v="0"/>
    <x v="3"/>
    <n v="2017"/>
  </r>
  <r>
    <d v="2018-01-25T08:17:33"/>
    <d v="2017-12-02T00:00:00"/>
    <d v="2018-01-25T08:17:33"/>
    <x v="0"/>
    <x v="2"/>
    <s v="NF3829"/>
    <n v="1130"/>
    <x v="4"/>
    <n v="2018"/>
    <x v="4"/>
    <x v="0"/>
    <x v="4"/>
    <n v="2018"/>
  </r>
  <r>
    <d v="2018-01-18T12:48:48"/>
    <d v="2017-12-06T00:00:00"/>
    <d v="2018-01-18T12:48:48"/>
    <x v="0"/>
    <x v="3"/>
    <s v="NF6865"/>
    <n v="4835"/>
    <x v="4"/>
    <n v="2018"/>
    <x v="4"/>
    <x v="0"/>
    <x v="4"/>
    <n v="2018"/>
  </r>
  <r>
    <d v="2018-01-29T01:49:50"/>
    <d v="2017-12-08T00:00:00"/>
    <d v="2018-01-29T01:49:50"/>
    <x v="0"/>
    <x v="4"/>
    <s v="NF4400"/>
    <n v="1411"/>
    <x v="4"/>
    <n v="2018"/>
    <x v="4"/>
    <x v="0"/>
    <x v="4"/>
    <n v="2018"/>
  </r>
  <r>
    <d v="2017-12-30T15:10:06"/>
    <d v="2017-12-10T00:00:00"/>
    <d v="2017-12-30T15:10:06"/>
    <x v="0"/>
    <x v="1"/>
    <s v="NF9617"/>
    <n v="457"/>
    <x v="6"/>
    <n v="2017"/>
    <x v="4"/>
    <x v="0"/>
    <x v="3"/>
    <n v="2017"/>
  </r>
  <r>
    <d v="2018-02-11T14:39:25"/>
    <d v="2017-12-15T00:00:00"/>
    <d v="2018-02-11T14:39:25"/>
    <x v="0"/>
    <x v="2"/>
    <s v="NF5659"/>
    <n v="2623"/>
    <x v="5"/>
    <n v="2018"/>
    <x v="4"/>
    <x v="0"/>
    <x v="5"/>
    <n v="2018"/>
  </r>
  <r>
    <d v="2017-12-29T04:49:13"/>
    <d v="2017-12-17T00:00:00"/>
    <d v="2017-12-29T04:49:13"/>
    <x v="0"/>
    <x v="4"/>
    <s v="NF6102"/>
    <n v="3440"/>
    <x v="6"/>
    <n v="2017"/>
    <x v="4"/>
    <x v="0"/>
    <x v="3"/>
    <n v="2017"/>
  </r>
  <r>
    <d v="2018-01-11T01:07:19"/>
    <d v="2017-12-20T00:00:00"/>
    <d v="2018-01-11T01:07:19"/>
    <x v="0"/>
    <x v="1"/>
    <s v="NF8162"/>
    <n v="3993"/>
    <x v="4"/>
    <n v="2018"/>
    <x v="4"/>
    <x v="0"/>
    <x v="4"/>
    <n v="2018"/>
  </r>
  <r>
    <d v="2018-02-17T01:10:28"/>
    <d v="2017-12-21T00:00:00"/>
    <d v="2018-02-17T01:10:28"/>
    <x v="0"/>
    <x v="1"/>
    <s v="NF4573"/>
    <n v="3273"/>
    <x v="5"/>
    <n v="2018"/>
    <x v="4"/>
    <x v="0"/>
    <x v="5"/>
    <n v="2018"/>
  </r>
  <r>
    <d v="2018-02-04T06:22:55"/>
    <d v="2017-12-25T00:00:00"/>
    <d v="2018-02-04T06:22:55"/>
    <x v="0"/>
    <x v="4"/>
    <s v="NF8503"/>
    <n v="4494"/>
    <x v="5"/>
    <n v="2018"/>
    <x v="4"/>
    <x v="0"/>
    <x v="5"/>
    <n v="2018"/>
  </r>
  <r>
    <d v="2018-01-24T22:12:42"/>
    <d v="2017-12-27T00:00:00"/>
    <d v="2018-01-24T22:12:42"/>
    <x v="0"/>
    <x v="0"/>
    <s v="NF3380"/>
    <n v="2511"/>
    <x v="4"/>
    <n v="2018"/>
    <x v="4"/>
    <x v="0"/>
    <x v="4"/>
    <n v="2018"/>
  </r>
  <r>
    <d v="2018-02-12T23:45:29"/>
    <d v="2017-12-29T00:00:00"/>
    <d v="2018-02-12T23:45:29"/>
    <x v="0"/>
    <x v="2"/>
    <s v="NF6566"/>
    <n v="2015"/>
    <x v="5"/>
    <n v="2018"/>
    <x v="4"/>
    <x v="0"/>
    <x v="5"/>
    <n v="2018"/>
  </r>
  <r>
    <d v="2018-03-21T07:29:39"/>
    <d v="2017-12-31T00:00:00"/>
    <d v="2018-02-20T08:29:43"/>
    <x v="0"/>
    <x v="3"/>
    <s v="NF5838"/>
    <n v="3413"/>
    <x v="7"/>
    <n v="2018"/>
    <x v="4"/>
    <x v="0"/>
    <x v="5"/>
    <n v="2018"/>
  </r>
  <r>
    <d v="2018-02-13T19:04:58"/>
    <d v="2018-01-03T00:00:00"/>
    <d v="2018-01-08T20:21:58"/>
    <x v="0"/>
    <x v="0"/>
    <s v="NF1174"/>
    <n v="4087"/>
    <x v="5"/>
    <n v="2018"/>
    <x v="5"/>
    <x v="1"/>
    <x v="4"/>
    <n v="2018"/>
  </r>
  <r>
    <d v="2018-01-17T08:55:33"/>
    <d v="2018-01-06T00:00:00"/>
    <d v="2018-01-17T08:55:33"/>
    <x v="0"/>
    <x v="1"/>
    <s v="NF2942"/>
    <n v="2441"/>
    <x v="4"/>
    <n v="2018"/>
    <x v="5"/>
    <x v="1"/>
    <x v="4"/>
    <n v="2018"/>
  </r>
  <r>
    <d v="2018-01-27T17:25:05"/>
    <d v="2018-01-09T00:00:00"/>
    <d v="2018-01-27T17:25:05"/>
    <x v="0"/>
    <x v="2"/>
    <s v="NF8563"/>
    <n v="3598"/>
    <x v="4"/>
    <n v="2018"/>
    <x v="5"/>
    <x v="1"/>
    <x v="4"/>
    <n v="2018"/>
  </r>
  <r>
    <d v="2018-01-18T19:45:35"/>
    <d v="2018-01-10T00:00:00"/>
    <d v="2018-01-18T19:45:35"/>
    <x v="0"/>
    <x v="1"/>
    <s v="NF8237"/>
    <n v="4895"/>
    <x v="4"/>
    <n v="2018"/>
    <x v="5"/>
    <x v="1"/>
    <x v="4"/>
    <n v="2018"/>
  </r>
  <r>
    <d v="2018-03-08T13:03:51"/>
    <d v="2018-01-12T00:00:00"/>
    <d v="2018-03-08T13:03:51"/>
    <x v="0"/>
    <x v="1"/>
    <s v="NF4859"/>
    <n v="971"/>
    <x v="7"/>
    <n v="2018"/>
    <x v="5"/>
    <x v="1"/>
    <x v="6"/>
    <n v="2018"/>
  </r>
  <r>
    <d v="2018-02-06T01:03:18"/>
    <d v="2018-01-13T00:00:00"/>
    <d v="2018-02-06T01:03:18"/>
    <x v="0"/>
    <x v="0"/>
    <s v="NF1529"/>
    <n v="556"/>
    <x v="5"/>
    <n v="2018"/>
    <x v="5"/>
    <x v="1"/>
    <x v="5"/>
    <n v="2018"/>
  </r>
  <r>
    <d v="2018-02-13T21:09:50"/>
    <d v="2018-01-14T00:00:00"/>
    <d v="2018-02-13T21:09:50"/>
    <x v="0"/>
    <x v="0"/>
    <s v="NF6931"/>
    <n v="1977"/>
    <x v="5"/>
    <n v="2018"/>
    <x v="5"/>
    <x v="1"/>
    <x v="5"/>
    <n v="2018"/>
  </r>
  <r>
    <d v="2018-01-27T08:34:59"/>
    <d v="2018-01-16T00:00:00"/>
    <d v="2018-01-27T08:34:59"/>
    <x v="0"/>
    <x v="1"/>
    <s v="NF7559"/>
    <n v="2951"/>
    <x v="4"/>
    <n v="2018"/>
    <x v="5"/>
    <x v="1"/>
    <x v="4"/>
    <n v="2018"/>
  </r>
  <r>
    <d v="2018-03-05T09:47:40"/>
    <d v="2018-01-20T00:00:00"/>
    <d v="2018-03-05T09:47:40"/>
    <x v="0"/>
    <x v="1"/>
    <s v="NF9620"/>
    <n v="2535"/>
    <x v="7"/>
    <n v="2018"/>
    <x v="5"/>
    <x v="1"/>
    <x v="6"/>
    <n v="2018"/>
  </r>
  <r>
    <d v="2018-02-10T13:54:37"/>
    <d v="2018-01-21T00:00:00"/>
    <d v="2018-02-10T13:54:37"/>
    <x v="0"/>
    <x v="4"/>
    <s v="NF4547"/>
    <n v="3057"/>
    <x v="5"/>
    <n v="2018"/>
    <x v="5"/>
    <x v="1"/>
    <x v="5"/>
    <n v="2018"/>
  </r>
  <r>
    <d v="2018-02-09T12:37:33"/>
    <d v="2018-01-23T00:00:00"/>
    <d v="2018-02-09T12:37:33"/>
    <x v="0"/>
    <x v="0"/>
    <s v="NF6004"/>
    <n v="3152"/>
    <x v="5"/>
    <n v="2018"/>
    <x v="5"/>
    <x v="1"/>
    <x v="5"/>
    <n v="2018"/>
  </r>
  <r>
    <d v="2018-03-08T03:16:39"/>
    <d v="2018-01-25T00:00:00"/>
    <d v="2018-03-08T03:16:39"/>
    <x v="0"/>
    <x v="3"/>
    <s v="NF3415"/>
    <n v="2247"/>
    <x v="7"/>
    <n v="2018"/>
    <x v="5"/>
    <x v="1"/>
    <x v="6"/>
    <n v="2018"/>
  </r>
  <r>
    <d v="2018-03-21T01:55:31"/>
    <d v="2018-01-27T00:00:00"/>
    <d v="2018-03-21T01:55:31"/>
    <x v="0"/>
    <x v="2"/>
    <s v="NF1603"/>
    <n v="2456"/>
    <x v="7"/>
    <n v="2018"/>
    <x v="5"/>
    <x v="1"/>
    <x v="6"/>
    <n v="2018"/>
  </r>
  <r>
    <d v="2018-02-22T13:23:19"/>
    <d v="2018-01-29T00:00:00"/>
    <d v="2018-02-11T14:14:40"/>
    <x v="0"/>
    <x v="1"/>
    <s v="NF8784"/>
    <n v="3801"/>
    <x v="5"/>
    <n v="2018"/>
    <x v="5"/>
    <x v="1"/>
    <x v="5"/>
    <n v="2018"/>
  </r>
  <r>
    <d v="2018-02-13T09:01:19"/>
    <d v="2018-01-31T00:00:00"/>
    <d v="2018-02-13T09:01:19"/>
    <x v="0"/>
    <x v="0"/>
    <s v="NF1826"/>
    <n v="3049"/>
    <x v="5"/>
    <n v="2018"/>
    <x v="5"/>
    <x v="1"/>
    <x v="5"/>
    <n v="2018"/>
  </r>
  <r>
    <d v="2018-03-29T23:53:02"/>
    <d v="2018-02-04T00:00:00"/>
    <d v="2018-03-11T03:08:27"/>
    <x v="0"/>
    <x v="4"/>
    <s v="NF7390"/>
    <n v="3255"/>
    <x v="7"/>
    <n v="2018"/>
    <x v="6"/>
    <x v="1"/>
    <x v="6"/>
    <n v="2018"/>
  </r>
  <r>
    <d v="2018-03-20T14:43:41"/>
    <d v="2018-02-05T00:00:00"/>
    <d v="2018-03-17T04:59:05"/>
    <x v="0"/>
    <x v="1"/>
    <s v="NF7009"/>
    <n v="2074"/>
    <x v="7"/>
    <n v="2018"/>
    <x v="6"/>
    <x v="1"/>
    <x v="6"/>
    <n v="2018"/>
  </r>
  <r>
    <d v="2018-03-16T07:02:49"/>
    <d v="2018-02-06T00:00:00"/>
    <d v="2018-03-16T07:02:49"/>
    <x v="0"/>
    <x v="1"/>
    <s v="NF7629"/>
    <n v="3606"/>
    <x v="7"/>
    <n v="2018"/>
    <x v="6"/>
    <x v="1"/>
    <x v="6"/>
    <n v="2018"/>
  </r>
  <r>
    <d v="2018-03-18T07:54:53"/>
    <d v="2018-02-07T00:00:00"/>
    <d v="2018-03-18T07:54:53"/>
    <x v="0"/>
    <x v="2"/>
    <s v="NF2748"/>
    <n v="4867"/>
    <x v="7"/>
    <n v="2018"/>
    <x v="6"/>
    <x v="1"/>
    <x v="6"/>
    <n v="2018"/>
  </r>
  <r>
    <d v="2018-03-16T00:06:55"/>
    <d v="2018-02-09T00:00:00"/>
    <d v="2018-03-16T00:06:55"/>
    <x v="0"/>
    <x v="3"/>
    <s v="NF5961"/>
    <n v="702"/>
    <x v="7"/>
    <n v="2018"/>
    <x v="6"/>
    <x v="1"/>
    <x v="6"/>
    <n v="2018"/>
  </r>
  <r>
    <d v="2018-05-18T00:10:35"/>
    <d v="2018-02-14T00:00:00"/>
    <d v="2018-02-19T10:57:20"/>
    <x v="0"/>
    <x v="3"/>
    <s v="NF7680"/>
    <n v="2801"/>
    <x v="8"/>
    <n v="2018"/>
    <x v="6"/>
    <x v="1"/>
    <x v="5"/>
    <n v="2018"/>
  </r>
  <r>
    <s v=""/>
    <d v="2018-02-15T00:00:00"/>
    <d v="2018-03-10T18:40:49"/>
    <x v="0"/>
    <x v="1"/>
    <s v="NF9629"/>
    <n v="4438"/>
    <x v="2"/>
    <n v="0"/>
    <x v="6"/>
    <x v="1"/>
    <x v="6"/>
    <n v="2018"/>
  </r>
  <r>
    <d v="2018-04-08T05:09:48"/>
    <d v="2018-02-20T00:00:00"/>
    <d v="2018-04-08T05:09:48"/>
    <x v="0"/>
    <x v="2"/>
    <s v="NF5978"/>
    <n v="3835"/>
    <x v="9"/>
    <n v="2018"/>
    <x v="6"/>
    <x v="1"/>
    <x v="7"/>
    <n v="2018"/>
  </r>
  <r>
    <d v="2018-04-09T09:13:30"/>
    <d v="2018-03-01T00:00:00"/>
    <d v="2018-04-09T09:13:30"/>
    <x v="0"/>
    <x v="1"/>
    <s v="NF5651"/>
    <n v="3893"/>
    <x v="9"/>
    <n v="2018"/>
    <x v="7"/>
    <x v="1"/>
    <x v="7"/>
    <n v="2018"/>
  </r>
  <r>
    <d v="2018-03-25T08:28:33"/>
    <d v="2018-03-04T00:00:00"/>
    <d v="2018-03-25T08:28:33"/>
    <x v="0"/>
    <x v="1"/>
    <s v="NF7772"/>
    <n v="1970"/>
    <x v="7"/>
    <n v="2018"/>
    <x v="7"/>
    <x v="1"/>
    <x v="6"/>
    <n v="2018"/>
  </r>
  <r>
    <d v="2018-04-29T08:19:53"/>
    <d v="2018-03-05T00:00:00"/>
    <d v="2018-04-29T08:19:53"/>
    <x v="0"/>
    <x v="3"/>
    <s v="NF5401"/>
    <n v="729"/>
    <x v="9"/>
    <n v="2018"/>
    <x v="7"/>
    <x v="1"/>
    <x v="7"/>
    <n v="2018"/>
  </r>
  <r>
    <d v="2018-03-29T23:02:23"/>
    <d v="2018-03-07T00:00:00"/>
    <d v="2018-03-29T23:02:23"/>
    <x v="0"/>
    <x v="2"/>
    <s v="NF9115"/>
    <n v="474"/>
    <x v="7"/>
    <n v="2018"/>
    <x v="7"/>
    <x v="1"/>
    <x v="6"/>
    <n v="2018"/>
  </r>
  <r>
    <d v="2018-04-07T20:13:31"/>
    <d v="2018-03-09T00:00:00"/>
    <d v="2018-04-07T20:13:31"/>
    <x v="0"/>
    <x v="3"/>
    <s v="NF4115"/>
    <n v="3164"/>
    <x v="9"/>
    <n v="2018"/>
    <x v="7"/>
    <x v="1"/>
    <x v="7"/>
    <n v="2018"/>
  </r>
  <r>
    <d v="2018-05-08T17:13:02"/>
    <d v="2018-03-14T00:00:00"/>
    <d v="2018-05-08T17:13:02"/>
    <x v="0"/>
    <x v="1"/>
    <s v="NF5683"/>
    <n v="3113"/>
    <x v="8"/>
    <n v="2018"/>
    <x v="7"/>
    <x v="1"/>
    <x v="8"/>
    <n v="2018"/>
  </r>
  <r>
    <d v="2018-07-07T06:27:25"/>
    <d v="2018-03-17T00:00:00"/>
    <d v="2018-04-11T13:42:41"/>
    <x v="0"/>
    <x v="4"/>
    <s v="NF7027"/>
    <n v="789"/>
    <x v="10"/>
    <n v="2018"/>
    <x v="7"/>
    <x v="1"/>
    <x v="7"/>
    <n v="2018"/>
  </r>
  <r>
    <d v="2018-04-01T13:26:12"/>
    <d v="2018-03-21T00:00:00"/>
    <d v="2018-04-01T13:26:12"/>
    <x v="0"/>
    <x v="4"/>
    <s v="NF7168"/>
    <n v="3521"/>
    <x v="9"/>
    <n v="2018"/>
    <x v="7"/>
    <x v="1"/>
    <x v="7"/>
    <n v="2018"/>
  </r>
  <r>
    <d v="2018-03-28T17:37:56"/>
    <d v="2018-03-24T00:00:00"/>
    <d v="2018-03-28T17:37:56"/>
    <x v="0"/>
    <x v="1"/>
    <s v="NF4972"/>
    <n v="4947"/>
    <x v="7"/>
    <n v="2018"/>
    <x v="7"/>
    <x v="1"/>
    <x v="6"/>
    <n v="2018"/>
  </r>
  <r>
    <d v="2018-05-03T14:57:10"/>
    <d v="2018-03-25T00:00:00"/>
    <d v="2018-05-03T14:57:10"/>
    <x v="0"/>
    <x v="4"/>
    <s v="NF7283"/>
    <n v="1527"/>
    <x v="8"/>
    <n v="2018"/>
    <x v="7"/>
    <x v="1"/>
    <x v="8"/>
    <n v="2018"/>
  </r>
  <r>
    <d v="2018-05-14T12:32:29"/>
    <d v="2018-04-01T00:00:00"/>
    <d v="2018-05-14T12:32:29"/>
    <x v="0"/>
    <x v="4"/>
    <s v="NF6320"/>
    <n v="764"/>
    <x v="8"/>
    <n v="2018"/>
    <x v="8"/>
    <x v="1"/>
    <x v="8"/>
    <n v="2018"/>
  </r>
  <r>
    <d v="2018-04-12T02:48:23"/>
    <d v="2018-04-03T00:00:00"/>
    <d v="2018-04-12T02:48:23"/>
    <x v="0"/>
    <x v="2"/>
    <s v="NF7850"/>
    <n v="2463"/>
    <x v="9"/>
    <n v="2018"/>
    <x v="8"/>
    <x v="1"/>
    <x v="7"/>
    <n v="2018"/>
  </r>
  <r>
    <d v="2018-04-30T01:56:26"/>
    <d v="2018-04-05T00:00:00"/>
    <d v="2018-04-25T16:44:12"/>
    <x v="0"/>
    <x v="3"/>
    <s v="NF2420"/>
    <n v="2111"/>
    <x v="9"/>
    <n v="2018"/>
    <x v="8"/>
    <x v="1"/>
    <x v="7"/>
    <n v="2018"/>
  </r>
  <r>
    <d v="2018-05-01T13:42:29"/>
    <d v="2018-04-06T00:00:00"/>
    <d v="2018-05-01T13:42:29"/>
    <x v="0"/>
    <x v="1"/>
    <s v="NF6764"/>
    <n v="1144"/>
    <x v="8"/>
    <n v="2018"/>
    <x v="8"/>
    <x v="1"/>
    <x v="8"/>
    <n v="2018"/>
  </r>
  <r>
    <d v="2018-05-20T16:28:59"/>
    <d v="2018-04-10T00:00:00"/>
    <d v="2018-05-20T16:28:59"/>
    <x v="0"/>
    <x v="3"/>
    <s v="NF6382"/>
    <n v="597"/>
    <x v="8"/>
    <n v="2018"/>
    <x v="8"/>
    <x v="1"/>
    <x v="8"/>
    <n v="2018"/>
  </r>
  <r>
    <d v="2018-07-09T07:24:13"/>
    <d v="2018-04-16T00:00:00"/>
    <d v="2018-04-19T02:53:39"/>
    <x v="0"/>
    <x v="1"/>
    <s v="NF8079"/>
    <n v="3445"/>
    <x v="10"/>
    <n v="2018"/>
    <x v="8"/>
    <x v="1"/>
    <x v="7"/>
    <n v="2018"/>
  </r>
  <r>
    <d v="2018-05-02T07:19:37"/>
    <d v="2018-04-22T00:00:00"/>
    <d v="2018-05-02T07:19:37"/>
    <x v="0"/>
    <x v="4"/>
    <s v="NF2434"/>
    <n v="1996"/>
    <x v="8"/>
    <n v="2018"/>
    <x v="8"/>
    <x v="1"/>
    <x v="8"/>
    <n v="2018"/>
  </r>
  <r>
    <d v="2018-05-12T18:26:56"/>
    <d v="2018-04-28T00:00:00"/>
    <d v="2018-05-12T18:26:56"/>
    <x v="0"/>
    <x v="3"/>
    <s v="NF3230"/>
    <n v="1254"/>
    <x v="8"/>
    <n v="2018"/>
    <x v="8"/>
    <x v="1"/>
    <x v="8"/>
    <n v="2018"/>
  </r>
  <r>
    <d v="2018-05-21T03:30:05"/>
    <d v="2018-04-29T00:00:00"/>
    <d v="2018-05-03T19:21:01"/>
    <x v="0"/>
    <x v="3"/>
    <s v="NF8847"/>
    <n v="905"/>
    <x v="8"/>
    <n v="2018"/>
    <x v="8"/>
    <x v="1"/>
    <x v="8"/>
    <n v="2018"/>
  </r>
  <r>
    <d v="2018-05-31T14:47:54"/>
    <d v="2018-05-02T00:00:00"/>
    <d v="2018-05-31T14:47:54"/>
    <x v="0"/>
    <x v="2"/>
    <s v="NF8053"/>
    <n v="2975"/>
    <x v="8"/>
    <n v="2018"/>
    <x v="9"/>
    <x v="1"/>
    <x v="8"/>
    <n v="2018"/>
  </r>
  <r>
    <d v="2018-05-08T16:17:57"/>
    <d v="2018-05-03T00:00:00"/>
    <d v="2018-05-08T16:17:57"/>
    <x v="0"/>
    <x v="1"/>
    <s v="NF2454"/>
    <n v="4807"/>
    <x v="8"/>
    <n v="2018"/>
    <x v="9"/>
    <x v="1"/>
    <x v="8"/>
    <n v="2018"/>
  </r>
  <r>
    <d v="2018-06-13T07:07:36"/>
    <d v="2018-05-10T00:00:00"/>
    <d v="2018-06-13T07:07:36"/>
    <x v="0"/>
    <x v="4"/>
    <s v="NF8252"/>
    <n v="1882"/>
    <x v="11"/>
    <n v="2018"/>
    <x v="9"/>
    <x v="1"/>
    <x v="9"/>
    <n v="2018"/>
  </r>
  <r>
    <d v="2018-06-27T19:00:08"/>
    <d v="2018-05-15T00:00:00"/>
    <d v="2018-06-27T19:00:08"/>
    <x v="0"/>
    <x v="0"/>
    <s v="NF6573"/>
    <n v="3932"/>
    <x v="11"/>
    <n v="2018"/>
    <x v="9"/>
    <x v="1"/>
    <x v="9"/>
    <n v="2018"/>
  </r>
  <r>
    <s v=""/>
    <d v="2018-05-18T00:00:00"/>
    <d v="2018-06-02T02:25:53"/>
    <x v="0"/>
    <x v="1"/>
    <s v="NF8780"/>
    <n v="701"/>
    <x v="2"/>
    <n v="0"/>
    <x v="9"/>
    <x v="1"/>
    <x v="9"/>
    <n v="2018"/>
  </r>
  <r>
    <d v="2018-06-27T06:00:26"/>
    <d v="2018-05-19T00:00:00"/>
    <d v="2018-06-27T06:00:26"/>
    <x v="0"/>
    <x v="1"/>
    <s v="NF6166"/>
    <n v="2651"/>
    <x v="11"/>
    <n v="2018"/>
    <x v="9"/>
    <x v="1"/>
    <x v="9"/>
    <n v="2018"/>
  </r>
  <r>
    <d v="2018-09-07T07:57:31"/>
    <d v="2018-05-26T00:00:00"/>
    <d v="2018-07-01T19:37:16"/>
    <x v="0"/>
    <x v="1"/>
    <s v="NF8437"/>
    <n v="3792"/>
    <x v="1"/>
    <n v="2018"/>
    <x v="9"/>
    <x v="1"/>
    <x v="10"/>
    <n v="2018"/>
  </r>
  <r>
    <d v="2018-08-22T00:57:34"/>
    <d v="2018-05-28T00:00:00"/>
    <d v="2018-07-25T13:16:52"/>
    <x v="0"/>
    <x v="0"/>
    <s v="NF6635"/>
    <n v="611"/>
    <x v="12"/>
    <n v="2018"/>
    <x v="9"/>
    <x v="1"/>
    <x v="10"/>
    <n v="2018"/>
  </r>
  <r>
    <d v="2018-07-11T14:55:40"/>
    <d v="2018-05-31T00:00:00"/>
    <d v="2018-07-11T14:55:40"/>
    <x v="0"/>
    <x v="2"/>
    <s v="NF8734"/>
    <n v="3431"/>
    <x v="10"/>
    <n v="2018"/>
    <x v="9"/>
    <x v="1"/>
    <x v="10"/>
    <n v="2018"/>
  </r>
  <r>
    <d v="2018-06-28T01:37:59"/>
    <d v="2018-06-02T00:00:00"/>
    <d v="2018-06-28T01:37:59"/>
    <x v="0"/>
    <x v="1"/>
    <s v="NF4208"/>
    <n v="3670"/>
    <x v="11"/>
    <n v="2018"/>
    <x v="10"/>
    <x v="1"/>
    <x v="9"/>
    <n v="2018"/>
  </r>
  <r>
    <d v="2018-06-08T16:00:01"/>
    <d v="2018-06-04T00:00:00"/>
    <d v="2018-06-08T16:00:01"/>
    <x v="0"/>
    <x v="1"/>
    <s v="NF4923"/>
    <n v="4320"/>
    <x v="11"/>
    <n v="2018"/>
    <x v="10"/>
    <x v="1"/>
    <x v="9"/>
    <n v="2018"/>
  </r>
  <r>
    <d v="2018-07-01T16:18:26"/>
    <d v="2018-06-05T00:00:00"/>
    <d v="2018-07-01T16:18:26"/>
    <x v="0"/>
    <x v="2"/>
    <s v="NF6782"/>
    <n v="1809"/>
    <x v="10"/>
    <n v="2018"/>
    <x v="10"/>
    <x v="1"/>
    <x v="10"/>
    <n v="2018"/>
  </r>
  <r>
    <d v="2018-07-25T19:28:19"/>
    <d v="2018-06-07T00:00:00"/>
    <d v="2018-07-25T19:28:19"/>
    <x v="0"/>
    <x v="1"/>
    <s v="NF6280"/>
    <n v="667"/>
    <x v="10"/>
    <n v="2018"/>
    <x v="10"/>
    <x v="1"/>
    <x v="10"/>
    <n v="2018"/>
  </r>
  <r>
    <d v="2018-06-18T19:00:08"/>
    <d v="2018-06-11T00:00:00"/>
    <d v="2018-06-18T19:00:08"/>
    <x v="0"/>
    <x v="4"/>
    <s v="NF7827"/>
    <n v="1613"/>
    <x v="11"/>
    <n v="2018"/>
    <x v="10"/>
    <x v="1"/>
    <x v="9"/>
    <n v="2018"/>
  </r>
  <r>
    <d v="2018-07-28T05:48:11"/>
    <d v="2018-06-17T00:00:00"/>
    <d v="2018-07-28T05:48:11"/>
    <x v="0"/>
    <x v="0"/>
    <s v="NF5357"/>
    <n v="3756"/>
    <x v="10"/>
    <n v="2018"/>
    <x v="10"/>
    <x v="1"/>
    <x v="10"/>
    <n v="2018"/>
  </r>
  <r>
    <d v="2018-08-16T00:14:52"/>
    <d v="2018-06-20T00:00:00"/>
    <d v="2018-08-16T00:14:52"/>
    <x v="0"/>
    <x v="2"/>
    <s v="NF8188"/>
    <n v="3672"/>
    <x v="12"/>
    <n v="2018"/>
    <x v="10"/>
    <x v="1"/>
    <x v="11"/>
    <n v="2018"/>
  </r>
  <r>
    <d v="2018-08-17T02:37:59"/>
    <d v="2018-06-26T00:00:00"/>
    <d v="2018-07-07T00:58:52"/>
    <x v="0"/>
    <x v="1"/>
    <s v="NF4640"/>
    <n v="658"/>
    <x v="12"/>
    <n v="2018"/>
    <x v="10"/>
    <x v="1"/>
    <x v="10"/>
    <n v="2018"/>
  </r>
  <r>
    <d v="2018-08-24T10:23:22"/>
    <d v="2018-06-29T00:00:00"/>
    <d v="2018-08-24T10:23:22"/>
    <x v="0"/>
    <x v="2"/>
    <s v="NF2293"/>
    <n v="4762"/>
    <x v="12"/>
    <n v="2018"/>
    <x v="10"/>
    <x v="1"/>
    <x v="11"/>
    <n v="2018"/>
  </r>
  <r>
    <d v="2018-07-09T16:48:23"/>
    <d v="2018-07-02T00:00:00"/>
    <d v="2018-07-09T16:48:23"/>
    <x v="0"/>
    <x v="0"/>
    <s v="NF2933"/>
    <n v="2186"/>
    <x v="10"/>
    <n v="2018"/>
    <x v="11"/>
    <x v="1"/>
    <x v="10"/>
    <n v="2018"/>
  </r>
  <r>
    <d v="2018-07-24T04:31:40"/>
    <d v="2018-07-03T00:00:00"/>
    <d v="2018-07-24T04:31:40"/>
    <x v="0"/>
    <x v="2"/>
    <s v="NF4384"/>
    <n v="3411"/>
    <x v="10"/>
    <n v="2018"/>
    <x v="11"/>
    <x v="1"/>
    <x v="10"/>
    <n v="2018"/>
  </r>
  <r>
    <d v="2018-07-24T10:25:52"/>
    <d v="2018-07-08T00:00:00"/>
    <d v="2018-07-24T10:25:52"/>
    <x v="0"/>
    <x v="2"/>
    <s v="NF8316"/>
    <n v="2524"/>
    <x v="10"/>
    <n v="2018"/>
    <x v="11"/>
    <x v="1"/>
    <x v="10"/>
    <n v="2018"/>
  </r>
  <r>
    <d v="2018-08-01T04:14:27"/>
    <d v="2018-07-10T00:00:00"/>
    <d v="2018-08-01T04:14:27"/>
    <x v="0"/>
    <x v="0"/>
    <s v="NF1506"/>
    <n v="1709"/>
    <x v="12"/>
    <n v="2018"/>
    <x v="11"/>
    <x v="1"/>
    <x v="11"/>
    <n v="2018"/>
  </r>
  <r>
    <d v="2018-08-28T08:22:59"/>
    <d v="2018-07-15T00:00:00"/>
    <d v="2018-08-28T08:22:59"/>
    <x v="0"/>
    <x v="1"/>
    <s v="NF4913"/>
    <n v="3181"/>
    <x v="12"/>
    <n v="2018"/>
    <x v="11"/>
    <x v="1"/>
    <x v="11"/>
    <n v="2018"/>
  </r>
  <r>
    <d v="2018-08-09T16:53:42"/>
    <d v="2018-07-16T00:00:00"/>
    <d v="2018-08-09T16:53:42"/>
    <x v="0"/>
    <x v="3"/>
    <s v="NF8526"/>
    <n v="1108"/>
    <x v="12"/>
    <n v="2018"/>
    <x v="11"/>
    <x v="1"/>
    <x v="11"/>
    <n v="2018"/>
  </r>
  <r>
    <d v="2018-08-18T00:15:22"/>
    <d v="2018-07-17T00:00:00"/>
    <d v="2018-08-18T00:15:22"/>
    <x v="0"/>
    <x v="1"/>
    <s v="NF9873"/>
    <n v="2777"/>
    <x v="12"/>
    <n v="2018"/>
    <x v="11"/>
    <x v="1"/>
    <x v="11"/>
    <n v="2018"/>
  </r>
  <r>
    <d v="2018-09-14T00:58:53"/>
    <d v="2018-07-19T00:00:00"/>
    <d v="2018-09-14T00:58:53"/>
    <x v="0"/>
    <x v="0"/>
    <s v="NF9870"/>
    <n v="3793"/>
    <x v="1"/>
    <n v="2018"/>
    <x v="11"/>
    <x v="1"/>
    <x v="1"/>
    <n v="2018"/>
  </r>
  <r>
    <s v=""/>
    <d v="2018-07-21T00:00:00"/>
    <d v="2018-08-12T21:19:56"/>
    <x v="0"/>
    <x v="2"/>
    <s v="NF5563"/>
    <n v="4217"/>
    <x v="2"/>
    <n v="0"/>
    <x v="11"/>
    <x v="1"/>
    <x v="11"/>
    <n v="2018"/>
  </r>
  <r>
    <d v="2018-08-30T14:57:50"/>
    <d v="2018-07-28T00:00:00"/>
    <d v="2018-08-30T14:57:50"/>
    <x v="0"/>
    <x v="1"/>
    <s v="NF5510"/>
    <n v="4850"/>
    <x v="12"/>
    <n v="2018"/>
    <x v="11"/>
    <x v="1"/>
    <x v="11"/>
    <n v="2018"/>
  </r>
  <r>
    <d v="2018-09-11T23:14:03"/>
    <d v="2018-07-30T00:00:00"/>
    <d v="2018-08-19T07:55:56"/>
    <x v="0"/>
    <x v="2"/>
    <s v="NF1440"/>
    <n v="4309"/>
    <x v="1"/>
    <n v="2018"/>
    <x v="11"/>
    <x v="1"/>
    <x v="11"/>
    <n v="2018"/>
  </r>
  <r>
    <d v="2018-10-01T14:46:44"/>
    <d v="2018-08-01T00:00:00"/>
    <d v="2018-08-02T13:49:34"/>
    <x v="0"/>
    <x v="3"/>
    <s v="NF2709"/>
    <n v="4462"/>
    <x v="0"/>
    <n v="2018"/>
    <x v="0"/>
    <x v="1"/>
    <x v="11"/>
    <n v="2018"/>
  </r>
  <r>
    <d v="2018-10-02T11:47:41"/>
    <d v="2018-08-07T00:00:00"/>
    <d v="2018-10-02T11:47:41"/>
    <x v="0"/>
    <x v="4"/>
    <s v="NF9886"/>
    <n v="4947"/>
    <x v="0"/>
    <n v="2018"/>
    <x v="0"/>
    <x v="1"/>
    <x v="0"/>
    <n v="2018"/>
  </r>
  <r>
    <d v="2018-09-25T16:55:00"/>
    <d v="2018-08-10T00:00:00"/>
    <d v="2018-09-25T16:55:00"/>
    <x v="0"/>
    <x v="0"/>
    <s v="NF6993"/>
    <n v="902"/>
    <x v="1"/>
    <n v="2018"/>
    <x v="0"/>
    <x v="1"/>
    <x v="1"/>
    <n v="2018"/>
  </r>
  <r>
    <d v="2018-09-23T20:55:42"/>
    <d v="2018-08-12T00:00:00"/>
    <d v="2018-09-23T20:55:42"/>
    <x v="0"/>
    <x v="4"/>
    <s v="NF9126"/>
    <n v="432"/>
    <x v="1"/>
    <n v="2018"/>
    <x v="0"/>
    <x v="1"/>
    <x v="1"/>
    <n v="2018"/>
  </r>
  <r>
    <d v="2018-09-13T22:56:48"/>
    <d v="2018-08-15T00:00:00"/>
    <d v="2018-09-13T22:56:48"/>
    <x v="0"/>
    <x v="2"/>
    <s v="NF3531"/>
    <n v="4084"/>
    <x v="1"/>
    <n v="2018"/>
    <x v="0"/>
    <x v="1"/>
    <x v="1"/>
    <n v="2018"/>
  </r>
  <r>
    <d v="2018-11-29T00:17:37"/>
    <d v="2018-08-22T00:00:00"/>
    <d v="2018-09-16T00:23:57"/>
    <x v="0"/>
    <x v="1"/>
    <s v="NF6599"/>
    <n v="1054"/>
    <x v="3"/>
    <n v="2018"/>
    <x v="0"/>
    <x v="1"/>
    <x v="1"/>
    <n v="2018"/>
  </r>
  <r>
    <d v="2018-09-09T01:51:27"/>
    <d v="2018-08-23T00:00:00"/>
    <d v="2018-09-09T01:51:27"/>
    <x v="0"/>
    <x v="4"/>
    <s v="NF9323"/>
    <n v="4608"/>
    <x v="1"/>
    <n v="2018"/>
    <x v="0"/>
    <x v="1"/>
    <x v="1"/>
    <n v="2018"/>
  </r>
  <r>
    <d v="2018-09-20T03:35:31"/>
    <d v="2018-08-28T00:00:00"/>
    <d v="2018-09-20T03:35:31"/>
    <x v="0"/>
    <x v="0"/>
    <s v="NF3529"/>
    <n v="1238"/>
    <x v="1"/>
    <n v="2018"/>
    <x v="0"/>
    <x v="1"/>
    <x v="1"/>
    <n v="2018"/>
  </r>
  <r>
    <d v="2018-09-27T17:31:08"/>
    <d v="2018-09-03T00:00:00"/>
    <d v="2018-09-27T17:31:08"/>
    <x v="0"/>
    <x v="1"/>
    <s v="NF5824"/>
    <n v="1342"/>
    <x v="1"/>
    <n v="2018"/>
    <x v="1"/>
    <x v="1"/>
    <x v="1"/>
    <n v="2018"/>
  </r>
  <r>
    <d v="2018-12-04T20:10:31"/>
    <d v="2018-09-07T00:00:00"/>
    <d v="2018-10-29T18:42:30"/>
    <x v="0"/>
    <x v="4"/>
    <s v="NF3860"/>
    <n v="2936"/>
    <x v="6"/>
    <n v="2018"/>
    <x v="1"/>
    <x v="1"/>
    <x v="0"/>
    <n v="2018"/>
  </r>
  <r>
    <d v="2018-10-08T03:24:37"/>
    <d v="2018-09-08T00:00:00"/>
    <d v="2018-10-08T03:24:37"/>
    <x v="0"/>
    <x v="1"/>
    <s v="NF7260"/>
    <n v="875"/>
    <x v="0"/>
    <n v="2018"/>
    <x v="1"/>
    <x v="1"/>
    <x v="0"/>
    <n v="2018"/>
  </r>
  <r>
    <d v="2018-09-12T00:31:15"/>
    <d v="2018-09-10T00:00:00"/>
    <d v="2018-09-12T00:31:15"/>
    <x v="0"/>
    <x v="3"/>
    <s v="NF2238"/>
    <n v="159"/>
    <x v="1"/>
    <n v="2018"/>
    <x v="1"/>
    <x v="1"/>
    <x v="1"/>
    <n v="2018"/>
  </r>
  <r>
    <d v="2018-10-09T15:23:27"/>
    <d v="2018-09-15T00:00:00"/>
    <d v="2018-10-09T15:23:27"/>
    <x v="0"/>
    <x v="1"/>
    <s v="NF7342"/>
    <n v="2933"/>
    <x v="0"/>
    <n v="2018"/>
    <x v="1"/>
    <x v="1"/>
    <x v="0"/>
    <n v="2018"/>
  </r>
  <r>
    <d v="2018-11-01T03:06:41"/>
    <d v="2018-09-15T00:00:00"/>
    <d v="2018-11-01T03:06:41"/>
    <x v="0"/>
    <x v="1"/>
    <s v="NF8517"/>
    <n v="4944"/>
    <x v="3"/>
    <n v="2018"/>
    <x v="1"/>
    <x v="1"/>
    <x v="2"/>
    <n v="2018"/>
  </r>
  <r>
    <d v="2018-10-04T15:50:23"/>
    <d v="2018-09-19T00:00:00"/>
    <d v="2018-10-04T15:50:23"/>
    <x v="0"/>
    <x v="0"/>
    <s v="NF9366"/>
    <n v="4173"/>
    <x v="0"/>
    <n v="2018"/>
    <x v="1"/>
    <x v="1"/>
    <x v="0"/>
    <n v="2018"/>
  </r>
  <r>
    <d v="2018-10-02T04:27:54"/>
    <d v="2018-09-24T00:00:00"/>
    <d v="2018-10-02T04:27:54"/>
    <x v="0"/>
    <x v="4"/>
    <s v="NF4973"/>
    <n v="2065"/>
    <x v="0"/>
    <n v="2018"/>
    <x v="1"/>
    <x v="1"/>
    <x v="0"/>
    <n v="2018"/>
  </r>
  <r>
    <d v="2018-11-18T11:16:55"/>
    <d v="2018-09-28T00:00:00"/>
    <d v="2018-11-18T11:16:55"/>
    <x v="0"/>
    <x v="2"/>
    <s v="NF1111"/>
    <n v="521"/>
    <x v="3"/>
    <n v="2018"/>
    <x v="1"/>
    <x v="1"/>
    <x v="2"/>
    <n v="2018"/>
  </r>
  <r>
    <d v="2018-11-13T19:50:37"/>
    <d v="2018-10-01T00:00:00"/>
    <d v="2018-11-13T19:50:37"/>
    <x v="0"/>
    <x v="2"/>
    <s v="NF8344"/>
    <n v="819"/>
    <x v="3"/>
    <n v="2018"/>
    <x v="2"/>
    <x v="1"/>
    <x v="2"/>
    <n v="2018"/>
  </r>
  <r>
    <d v="2018-11-29T03:48:33"/>
    <d v="2018-10-04T00:00:00"/>
    <d v="2018-11-29T03:48:33"/>
    <x v="0"/>
    <x v="0"/>
    <s v="NF8750"/>
    <n v="1260"/>
    <x v="3"/>
    <n v="2018"/>
    <x v="2"/>
    <x v="1"/>
    <x v="2"/>
    <n v="2018"/>
  </r>
  <r>
    <d v="2018-10-16T21:21:41"/>
    <d v="2018-10-10T00:00:00"/>
    <d v="2018-10-16T21:21:41"/>
    <x v="0"/>
    <x v="4"/>
    <s v="NF7616"/>
    <n v="2998"/>
    <x v="0"/>
    <n v="2018"/>
    <x v="2"/>
    <x v="1"/>
    <x v="0"/>
    <n v="2018"/>
  </r>
  <r>
    <d v="2018-10-31T01:07:14"/>
    <d v="2018-10-12T00:00:00"/>
    <d v="2018-10-31T01:07:14"/>
    <x v="0"/>
    <x v="4"/>
    <s v="NF3536"/>
    <n v="4287"/>
    <x v="0"/>
    <n v="2018"/>
    <x v="2"/>
    <x v="1"/>
    <x v="0"/>
    <n v="2018"/>
  </r>
  <r>
    <d v="2019-02-11T18:08:36"/>
    <d v="2018-10-14T00:00:00"/>
    <d v="2018-11-24T03:33:56"/>
    <x v="0"/>
    <x v="3"/>
    <s v="NF9376"/>
    <n v="2015"/>
    <x v="5"/>
    <n v="2019"/>
    <x v="2"/>
    <x v="1"/>
    <x v="2"/>
    <n v="2018"/>
  </r>
  <r>
    <d v="2018-12-15T05:05:06"/>
    <d v="2018-10-20T00:00:00"/>
    <d v="2018-12-15T05:05:06"/>
    <x v="0"/>
    <x v="3"/>
    <s v="NF1222"/>
    <n v="3369"/>
    <x v="6"/>
    <n v="2018"/>
    <x v="2"/>
    <x v="1"/>
    <x v="3"/>
    <n v="2018"/>
  </r>
  <r>
    <d v="2018-10-31T19:28:19"/>
    <d v="2018-10-21T00:00:00"/>
    <d v="2018-10-31T19:28:19"/>
    <x v="0"/>
    <x v="1"/>
    <s v="NF3914"/>
    <n v="4851"/>
    <x v="0"/>
    <n v="2018"/>
    <x v="2"/>
    <x v="1"/>
    <x v="0"/>
    <n v="2018"/>
  </r>
  <r>
    <d v="2018-12-22T00:45:32"/>
    <d v="2018-10-25T00:00:00"/>
    <d v="2018-12-15T00:19:24"/>
    <x v="0"/>
    <x v="1"/>
    <s v="NF7447"/>
    <n v="2178"/>
    <x v="6"/>
    <n v="2018"/>
    <x v="2"/>
    <x v="1"/>
    <x v="3"/>
    <n v="2018"/>
  </r>
  <r>
    <d v="2018-11-20T01:29:21"/>
    <d v="2018-10-27T00:00:00"/>
    <d v="2018-11-20T01:29:21"/>
    <x v="0"/>
    <x v="3"/>
    <s v="NF5088"/>
    <n v="4052"/>
    <x v="3"/>
    <n v="2018"/>
    <x v="2"/>
    <x v="1"/>
    <x v="2"/>
    <n v="2018"/>
  </r>
  <r>
    <d v="2018-11-16T14:05:40"/>
    <d v="2018-10-30T00:00:00"/>
    <d v="2018-11-16T14:05:40"/>
    <x v="0"/>
    <x v="4"/>
    <s v="NF7858"/>
    <n v="2864"/>
    <x v="3"/>
    <n v="2018"/>
    <x v="2"/>
    <x v="1"/>
    <x v="2"/>
    <n v="2018"/>
  </r>
  <r>
    <d v="2018-12-27T21:24:18"/>
    <d v="2018-11-01T00:00:00"/>
    <d v="2018-12-27T21:24:18"/>
    <x v="0"/>
    <x v="1"/>
    <s v="NF7692"/>
    <n v="2425"/>
    <x v="6"/>
    <n v="2018"/>
    <x v="3"/>
    <x v="1"/>
    <x v="3"/>
    <n v="2018"/>
  </r>
  <r>
    <d v="2019-01-26T03:09:35"/>
    <d v="2018-11-03T00:00:00"/>
    <d v="2019-01-01T13:15:07"/>
    <x v="0"/>
    <x v="4"/>
    <s v="NF7390"/>
    <n v="1542"/>
    <x v="4"/>
    <n v="2019"/>
    <x v="3"/>
    <x v="1"/>
    <x v="4"/>
    <n v="2019"/>
  </r>
  <r>
    <d v="2018-12-12T17:38:41"/>
    <d v="2018-11-08T00:00:00"/>
    <d v="2018-12-12T17:38:41"/>
    <x v="0"/>
    <x v="1"/>
    <s v="NF6262"/>
    <n v="1736"/>
    <x v="6"/>
    <n v="2018"/>
    <x v="3"/>
    <x v="1"/>
    <x v="3"/>
    <n v="2018"/>
  </r>
  <r>
    <d v="2019-01-09T16:18:40"/>
    <d v="2018-11-11T00:00:00"/>
    <d v="2019-01-09T16:18:40"/>
    <x v="0"/>
    <x v="2"/>
    <s v="NF9573"/>
    <n v="1628"/>
    <x v="4"/>
    <n v="2019"/>
    <x v="3"/>
    <x v="1"/>
    <x v="4"/>
    <n v="2019"/>
  </r>
  <r>
    <d v="2018-11-16T02:35:10"/>
    <d v="2018-11-13T00:00:00"/>
    <d v="2018-11-16T02:35:10"/>
    <x v="0"/>
    <x v="1"/>
    <s v="NF8087"/>
    <n v="3853"/>
    <x v="3"/>
    <n v="2018"/>
    <x v="3"/>
    <x v="1"/>
    <x v="2"/>
    <n v="2018"/>
  </r>
  <r>
    <d v="2018-12-17T04:53:47"/>
    <d v="2018-11-17T00:00:00"/>
    <d v="2018-12-17T04:53:47"/>
    <x v="0"/>
    <x v="2"/>
    <s v="NF5909"/>
    <n v="883"/>
    <x v="6"/>
    <n v="2018"/>
    <x v="3"/>
    <x v="1"/>
    <x v="3"/>
    <n v="2018"/>
  </r>
  <r>
    <d v="2018-12-07T18:17:32"/>
    <d v="2018-11-17T00:00:00"/>
    <d v="2018-12-07T18:17:32"/>
    <x v="0"/>
    <x v="1"/>
    <s v="NF4172"/>
    <n v="976"/>
    <x v="6"/>
    <n v="2018"/>
    <x v="3"/>
    <x v="1"/>
    <x v="3"/>
    <n v="2018"/>
  </r>
  <r>
    <d v="2018-12-31T22:37:03"/>
    <d v="2018-11-20T00:00:00"/>
    <d v="2018-12-31T22:37:03"/>
    <x v="0"/>
    <x v="2"/>
    <s v="NF8957"/>
    <n v="2663"/>
    <x v="6"/>
    <n v="2018"/>
    <x v="3"/>
    <x v="1"/>
    <x v="3"/>
    <n v="2018"/>
  </r>
  <r>
    <d v="2018-11-26T22:53:14"/>
    <d v="2018-11-26T00:00:00"/>
    <d v="2018-11-26T22:53:14"/>
    <x v="0"/>
    <x v="1"/>
    <s v="NF2981"/>
    <n v="4888"/>
    <x v="3"/>
    <n v="2018"/>
    <x v="3"/>
    <x v="1"/>
    <x v="2"/>
    <n v="2018"/>
  </r>
  <r>
    <d v="2019-02-21T18:19:59"/>
    <d v="2018-11-29T00:00:00"/>
    <d v="2019-01-13T19:18:14"/>
    <x v="0"/>
    <x v="2"/>
    <s v="NF5104"/>
    <n v="2030"/>
    <x v="5"/>
    <n v="2019"/>
    <x v="3"/>
    <x v="1"/>
    <x v="4"/>
    <n v="2019"/>
  </r>
  <r>
    <s v=""/>
    <d v="2018-12-02T00:00:00"/>
    <d v="2019-01-20T19:42:08"/>
    <x v="0"/>
    <x v="1"/>
    <s v="NF3942"/>
    <n v="2117"/>
    <x v="2"/>
    <n v="0"/>
    <x v="4"/>
    <x v="1"/>
    <x v="4"/>
    <n v="2019"/>
  </r>
  <r>
    <d v="2019-04-21T08:25:53"/>
    <d v="2018-12-04T00:00:00"/>
    <d v="2019-01-29T18:00:06"/>
    <x v="0"/>
    <x v="1"/>
    <s v="NF6376"/>
    <n v="1236"/>
    <x v="9"/>
    <n v="2019"/>
    <x v="4"/>
    <x v="1"/>
    <x v="4"/>
    <n v="2019"/>
  </r>
  <r>
    <d v="2018-12-31T17:55:32"/>
    <d v="2018-12-09T00:00:00"/>
    <d v="2018-12-31T17:55:32"/>
    <x v="0"/>
    <x v="1"/>
    <s v="NF7518"/>
    <n v="426"/>
    <x v="6"/>
    <n v="2018"/>
    <x v="4"/>
    <x v="1"/>
    <x v="3"/>
    <n v="2018"/>
  </r>
  <r>
    <d v="2018-12-31T02:34:29"/>
    <d v="2018-12-10T00:00:00"/>
    <d v="2018-12-24T03:51:14"/>
    <x v="0"/>
    <x v="4"/>
    <s v="NF5359"/>
    <n v="3956"/>
    <x v="6"/>
    <n v="2018"/>
    <x v="4"/>
    <x v="1"/>
    <x v="3"/>
    <n v="2018"/>
  </r>
  <r>
    <s v=""/>
    <d v="2018-12-14T00:00:00"/>
    <d v="2019-01-15T17:55:39"/>
    <x v="0"/>
    <x v="1"/>
    <s v="NF5153"/>
    <n v="3042"/>
    <x v="2"/>
    <n v="0"/>
    <x v="4"/>
    <x v="1"/>
    <x v="4"/>
    <n v="2019"/>
  </r>
  <r>
    <d v="2019-02-10T06:21:01"/>
    <d v="2018-12-15T00:00:00"/>
    <d v="2019-01-24T08:03:45"/>
    <x v="0"/>
    <x v="1"/>
    <s v="NF3127"/>
    <n v="1434"/>
    <x v="5"/>
    <n v="2019"/>
    <x v="4"/>
    <x v="1"/>
    <x v="4"/>
    <n v="2019"/>
  </r>
  <r>
    <d v="2019-01-22T04:31:20"/>
    <d v="2018-12-18T00:00:00"/>
    <d v="2019-01-22T04:31:20"/>
    <x v="0"/>
    <x v="0"/>
    <s v="NF7641"/>
    <n v="1782"/>
    <x v="4"/>
    <n v="2019"/>
    <x v="4"/>
    <x v="1"/>
    <x v="4"/>
    <n v="2019"/>
  </r>
  <r>
    <d v="2019-02-18T09:40:35"/>
    <d v="2018-12-25T00:00:00"/>
    <d v="2019-02-18T09:40:35"/>
    <x v="0"/>
    <x v="1"/>
    <s v="NF2758"/>
    <n v="365"/>
    <x v="5"/>
    <n v="2019"/>
    <x v="4"/>
    <x v="1"/>
    <x v="5"/>
    <n v="2019"/>
  </r>
  <r>
    <d v="2019-01-26T16:18:05"/>
    <d v="2018-12-27T00:00:00"/>
    <d v="2019-01-26T16:18:05"/>
    <x v="0"/>
    <x v="1"/>
    <s v="NF9279"/>
    <n v="2757"/>
    <x v="4"/>
    <n v="2019"/>
    <x v="4"/>
    <x v="1"/>
    <x v="4"/>
    <n v="2019"/>
  </r>
  <r>
    <d v="2019-02-19T04:57:57"/>
    <d v="2018-12-30T00:00:00"/>
    <d v="2019-02-19T04:57:57"/>
    <x v="0"/>
    <x v="0"/>
    <s v="NF2386"/>
    <n v="2112"/>
    <x v="5"/>
    <n v="2019"/>
    <x v="4"/>
    <x v="1"/>
    <x v="5"/>
    <n v="2019"/>
  </r>
  <r>
    <d v="2019-04-18T04:58:30"/>
    <d v="2019-01-02T00:00:00"/>
    <d v="2019-01-18T13:55:07"/>
    <x v="0"/>
    <x v="0"/>
    <s v="NF6751"/>
    <n v="2190"/>
    <x v="9"/>
    <n v="2019"/>
    <x v="5"/>
    <x v="2"/>
    <x v="4"/>
    <n v="2019"/>
  </r>
  <r>
    <d v="2019-01-20T15:24:57"/>
    <d v="2019-01-04T00:00:00"/>
    <d v="2019-01-20T15:24:57"/>
    <x v="0"/>
    <x v="1"/>
    <s v="NF9460"/>
    <n v="2998"/>
    <x v="4"/>
    <n v="2019"/>
    <x v="5"/>
    <x v="2"/>
    <x v="4"/>
    <n v="2019"/>
  </r>
  <r>
    <d v="2019-02-05T00:47:03"/>
    <d v="2019-01-11T00:00:00"/>
    <d v="2019-02-05T00:47:03"/>
    <x v="0"/>
    <x v="1"/>
    <s v="NF5556"/>
    <n v="3808"/>
    <x v="5"/>
    <n v="2019"/>
    <x v="5"/>
    <x v="2"/>
    <x v="5"/>
    <n v="2019"/>
  </r>
  <r>
    <d v="2019-01-30T11:29:38"/>
    <d v="2019-01-14T00:00:00"/>
    <d v="2019-01-30T11:29:38"/>
    <x v="0"/>
    <x v="1"/>
    <s v="NF4918"/>
    <n v="4928"/>
    <x v="4"/>
    <n v="2019"/>
    <x v="5"/>
    <x v="2"/>
    <x v="4"/>
    <n v="2019"/>
  </r>
  <r>
    <d v="2019-03-12T00:36:53"/>
    <d v="2019-01-17T00:00:00"/>
    <d v="2019-03-12T00:36:53"/>
    <x v="0"/>
    <x v="0"/>
    <s v="NF1763"/>
    <n v="4179"/>
    <x v="7"/>
    <n v="2019"/>
    <x v="5"/>
    <x v="2"/>
    <x v="6"/>
    <n v="2019"/>
  </r>
  <r>
    <d v="2019-02-03T23:50:40"/>
    <d v="2019-01-19T00:00:00"/>
    <d v="2019-02-03T23:50:40"/>
    <x v="0"/>
    <x v="4"/>
    <s v="NF2024"/>
    <n v="4896"/>
    <x v="5"/>
    <n v="2019"/>
    <x v="5"/>
    <x v="2"/>
    <x v="5"/>
    <n v="2019"/>
  </r>
  <r>
    <d v="2019-02-02T03:08:46"/>
    <d v="2019-01-22T00:00:00"/>
    <d v="2019-02-02T03:08:46"/>
    <x v="0"/>
    <x v="0"/>
    <s v="NF8079"/>
    <n v="4092"/>
    <x v="5"/>
    <n v="2019"/>
    <x v="5"/>
    <x v="2"/>
    <x v="5"/>
    <n v="2019"/>
  </r>
  <r>
    <d v="2019-01-31T22:24:29"/>
    <d v="2019-01-27T00:00:00"/>
    <d v="2019-01-31T22:24:29"/>
    <x v="0"/>
    <x v="1"/>
    <s v="NF6383"/>
    <n v="2956"/>
    <x v="4"/>
    <n v="2019"/>
    <x v="5"/>
    <x v="2"/>
    <x v="4"/>
    <n v="2019"/>
  </r>
  <r>
    <d v="2019-02-13T18:40:14"/>
    <d v="2019-01-31T00:00:00"/>
    <d v="2019-02-13T18:40:14"/>
    <x v="0"/>
    <x v="0"/>
    <s v="NF3919"/>
    <n v="533"/>
    <x v="5"/>
    <n v="2019"/>
    <x v="5"/>
    <x v="2"/>
    <x v="5"/>
    <n v="2019"/>
  </r>
  <r>
    <d v="2019-02-24T17:32:07"/>
    <d v="2019-02-01T00:00:00"/>
    <d v="2019-02-24T17:32:07"/>
    <x v="0"/>
    <x v="2"/>
    <s v="NF1390"/>
    <n v="3519"/>
    <x v="5"/>
    <n v="2019"/>
    <x v="6"/>
    <x v="2"/>
    <x v="5"/>
    <n v="2019"/>
  </r>
  <r>
    <d v="2019-03-24T18:54:41"/>
    <d v="2019-02-03T00:00:00"/>
    <d v="2019-03-24T18:54:41"/>
    <x v="0"/>
    <x v="4"/>
    <s v="NF2500"/>
    <n v="757"/>
    <x v="7"/>
    <n v="2019"/>
    <x v="6"/>
    <x v="2"/>
    <x v="6"/>
    <n v="2019"/>
  </r>
  <r>
    <d v="2019-03-28T05:56:28"/>
    <d v="2019-02-07T00:00:00"/>
    <d v="2019-03-28T05:56:28"/>
    <x v="0"/>
    <x v="1"/>
    <s v="NF2427"/>
    <n v="2688"/>
    <x v="7"/>
    <n v="2019"/>
    <x v="6"/>
    <x v="2"/>
    <x v="6"/>
    <n v="2019"/>
  </r>
  <r>
    <d v="2019-03-30T10:37:26"/>
    <d v="2019-02-09T00:00:00"/>
    <d v="2019-03-30T10:37:26"/>
    <x v="0"/>
    <x v="3"/>
    <s v="NF4680"/>
    <n v="340"/>
    <x v="7"/>
    <n v="2019"/>
    <x v="6"/>
    <x v="2"/>
    <x v="6"/>
    <n v="2019"/>
  </r>
  <r>
    <d v="2019-02-12T14:13:18"/>
    <d v="2019-02-10T00:00:00"/>
    <d v="2019-02-12T14:13:18"/>
    <x v="0"/>
    <x v="3"/>
    <s v="NF7019"/>
    <n v="4204"/>
    <x v="5"/>
    <n v="2019"/>
    <x v="6"/>
    <x v="2"/>
    <x v="5"/>
    <n v="2019"/>
  </r>
  <r>
    <d v="2019-03-31T06:50:37"/>
    <d v="2019-02-12T00:00:00"/>
    <d v="2019-03-31T06:50:37"/>
    <x v="0"/>
    <x v="2"/>
    <s v="NF4961"/>
    <n v="3695"/>
    <x v="7"/>
    <n v="2019"/>
    <x v="6"/>
    <x v="2"/>
    <x v="6"/>
    <n v="2019"/>
  </r>
  <r>
    <d v="2019-06-03T21:03:17"/>
    <d v="2019-02-21T00:00:00"/>
    <d v="2019-03-24T00:09:11"/>
    <x v="0"/>
    <x v="0"/>
    <s v="NF4608"/>
    <n v="4148"/>
    <x v="11"/>
    <n v="2019"/>
    <x v="6"/>
    <x v="2"/>
    <x v="6"/>
    <n v="2019"/>
  </r>
  <r>
    <d v="2019-04-11T11:34:45"/>
    <d v="2019-02-25T00:00:00"/>
    <d v="2019-03-29T22:04:56"/>
    <x v="0"/>
    <x v="1"/>
    <s v="NF1913"/>
    <n v="4303"/>
    <x v="9"/>
    <n v="2019"/>
    <x v="6"/>
    <x v="2"/>
    <x v="6"/>
    <n v="2019"/>
  </r>
  <r>
    <d v="2019-03-07T17:42:59"/>
    <d v="2019-02-27T00:00:00"/>
    <d v="2019-03-07T17:42:59"/>
    <x v="0"/>
    <x v="3"/>
    <s v="NF5844"/>
    <n v="2674"/>
    <x v="7"/>
    <n v="2019"/>
    <x v="6"/>
    <x v="2"/>
    <x v="6"/>
    <n v="2019"/>
  </r>
  <r>
    <d v="2019-04-14T20:03:15"/>
    <d v="2019-03-02T00:00:00"/>
    <d v="2019-04-14T20:03:15"/>
    <x v="0"/>
    <x v="4"/>
    <s v="NF7813"/>
    <n v="1720"/>
    <x v="9"/>
    <n v="2019"/>
    <x v="7"/>
    <x v="2"/>
    <x v="7"/>
    <n v="2019"/>
  </r>
  <r>
    <d v="2019-04-12T18:11:29"/>
    <d v="2019-03-06T00:00:00"/>
    <d v="2019-04-12T18:11:29"/>
    <x v="0"/>
    <x v="4"/>
    <s v="NF6780"/>
    <n v="1854"/>
    <x v="9"/>
    <n v="2019"/>
    <x v="7"/>
    <x v="2"/>
    <x v="7"/>
    <n v="2019"/>
  </r>
  <r>
    <d v="2019-03-11T01:54:11"/>
    <d v="2019-03-08T00:00:00"/>
    <d v="2019-03-11T01:54:11"/>
    <x v="0"/>
    <x v="1"/>
    <s v="NF9599"/>
    <n v="2568"/>
    <x v="7"/>
    <n v="2019"/>
    <x v="7"/>
    <x v="2"/>
    <x v="6"/>
    <n v="2019"/>
  </r>
  <r>
    <d v="2019-04-17T14:18:26"/>
    <d v="2019-03-08T00:00:00"/>
    <d v="2019-04-17T14:18:26"/>
    <x v="0"/>
    <x v="1"/>
    <s v="NF8659"/>
    <n v="3690"/>
    <x v="9"/>
    <n v="2019"/>
    <x v="7"/>
    <x v="2"/>
    <x v="7"/>
    <n v="2019"/>
  </r>
  <r>
    <d v="2019-06-05T12:21:59"/>
    <d v="2019-03-10T00:00:00"/>
    <d v="2019-04-15T12:56:12"/>
    <x v="0"/>
    <x v="0"/>
    <s v="NF4652"/>
    <n v="3746"/>
    <x v="11"/>
    <n v="2019"/>
    <x v="7"/>
    <x v="2"/>
    <x v="7"/>
    <n v="2019"/>
  </r>
  <r>
    <d v="2019-04-16T17:46:42"/>
    <d v="2019-03-12T00:00:00"/>
    <d v="2019-04-16T17:46:42"/>
    <x v="0"/>
    <x v="4"/>
    <s v="NF3068"/>
    <n v="4360"/>
    <x v="9"/>
    <n v="2019"/>
    <x v="7"/>
    <x v="2"/>
    <x v="7"/>
    <n v="2019"/>
  </r>
  <r>
    <s v=""/>
    <d v="2019-03-13T00:00:00"/>
    <d v="2019-04-21T09:02:46"/>
    <x v="0"/>
    <x v="0"/>
    <s v="NF7141"/>
    <n v="1753"/>
    <x v="2"/>
    <n v="0"/>
    <x v="7"/>
    <x v="2"/>
    <x v="7"/>
    <n v="2019"/>
  </r>
  <r>
    <d v="2019-03-19T15:46:35"/>
    <d v="2019-03-16T00:00:00"/>
    <d v="2019-03-19T15:46:35"/>
    <x v="0"/>
    <x v="4"/>
    <s v="NF3366"/>
    <n v="1421"/>
    <x v="7"/>
    <n v="2019"/>
    <x v="7"/>
    <x v="2"/>
    <x v="6"/>
    <n v="2019"/>
  </r>
  <r>
    <d v="2019-04-11T07:59:33"/>
    <d v="2019-03-19T00:00:00"/>
    <d v="2019-04-11T07:59:33"/>
    <x v="0"/>
    <x v="0"/>
    <s v="NF8853"/>
    <n v="3565"/>
    <x v="9"/>
    <n v="2019"/>
    <x v="7"/>
    <x v="2"/>
    <x v="7"/>
    <n v="2019"/>
  </r>
  <r>
    <d v="2019-07-17T09:11:04"/>
    <d v="2019-03-22T00:00:00"/>
    <d v="2019-05-01T11:33:58"/>
    <x v="0"/>
    <x v="1"/>
    <s v="NF7681"/>
    <n v="1961"/>
    <x v="10"/>
    <n v="2019"/>
    <x v="7"/>
    <x v="2"/>
    <x v="8"/>
    <n v="2019"/>
  </r>
  <r>
    <d v="2019-04-15T02:20:04"/>
    <d v="2019-03-27T00:00:00"/>
    <d v="2019-04-02T02:00:21"/>
    <x v="0"/>
    <x v="3"/>
    <s v="NF1441"/>
    <n v="4854"/>
    <x v="9"/>
    <n v="2019"/>
    <x v="7"/>
    <x v="2"/>
    <x v="7"/>
    <n v="2019"/>
  </r>
  <r>
    <d v="2019-04-23T17:40:18"/>
    <d v="2019-04-02T00:00:00"/>
    <d v="2019-04-23T17:40:18"/>
    <x v="0"/>
    <x v="4"/>
    <s v="NF9964"/>
    <n v="3453"/>
    <x v="9"/>
    <n v="2019"/>
    <x v="8"/>
    <x v="2"/>
    <x v="7"/>
    <n v="2019"/>
  </r>
  <r>
    <d v="2019-04-20T02:38:51"/>
    <d v="2019-04-03T00:00:00"/>
    <d v="2019-04-05T19:38:36"/>
    <x v="0"/>
    <x v="1"/>
    <s v="NF9101"/>
    <n v="3341"/>
    <x v="9"/>
    <n v="2019"/>
    <x v="8"/>
    <x v="2"/>
    <x v="7"/>
    <n v="2019"/>
  </r>
  <r>
    <d v="2019-05-20T20:46:13"/>
    <d v="2019-04-06T00:00:00"/>
    <d v="2019-05-20T20:46:13"/>
    <x v="0"/>
    <x v="3"/>
    <s v="NF3185"/>
    <n v="2707"/>
    <x v="8"/>
    <n v="2019"/>
    <x v="8"/>
    <x v="2"/>
    <x v="8"/>
    <n v="2019"/>
  </r>
  <r>
    <d v="2019-05-18T16:24:37"/>
    <d v="2019-04-08T00:00:00"/>
    <d v="2019-05-18T16:24:37"/>
    <x v="0"/>
    <x v="1"/>
    <s v="NF2836"/>
    <n v="1582"/>
    <x v="8"/>
    <n v="2019"/>
    <x v="8"/>
    <x v="2"/>
    <x v="8"/>
    <n v="2019"/>
  </r>
  <r>
    <d v="2019-05-14T12:12:29"/>
    <d v="2019-04-10T00:00:00"/>
    <d v="2019-05-14T12:12:29"/>
    <x v="0"/>
    <x v="1"/>
    <s v="NF7779"/>
    <n v="3889"/>
    <x v="8"/>
    <n v="2019"/>
    <x v="8"/>
    <x v="2"/>
    <x v="8"/>
    <n v="2019"/>
  </r>
  <r>
    <d v="2019-04-29T13:39:41"/>
    <d v="2019-04-14T00:00:00"/>
    <d v="2019-04-29T13:39:41"/>
    <x v="0"/>
    <x v="1"/>
    <s v="NF5919"/>
    <n v="2303"/>
    <x v="9"/>
    <n v="2019"/>
    <x v="8"/>
    <x v="2"/>
    <x v="7"/>
    <n v="2019"/>
  </r>
  <r>
    <d v="2019-05-19T15:44:01"/>
    <d v="2019-04-17T00:00:00"/>
    <d v="2019-05-19T15:44:01"/>
    <x v="0"/>
    <x v="2"/>
    <s v="NF1620"/>
    <n v="802"/>
    <x v="8"/>
    <n v="2019"/>
    <x v="8"/>
    <x v="2"/>
    <x v="8"/>
    <n v="2019"/>
  </r>
  <r>
    <d v="2019-05-04T05:35:47"/>
    <d v="2019-04-19T00:00:00"/>
    <d v="2019-05-04T05:35:47"/>
    <x v="0"/>
    <x v="1"/>
    <s v="NF3801"/>
    <n v="4513"/>
    <x v="8"/>
    <n v="2019"/>
    <x v="8"/>
    <x v="2"/>
    <x v="8"/>
    <n v="2019"/>
  </r>
  <r>
    <d v="2019-05-01T20:46:57"/>
    <d v="2019-04-21T00:00:00"/>
    <d v="2019-05-01T20:46:57"/>
    <x v="0"/>
    <x v="1"/>
    <s v="NF8086"/>
    <n v="3908"/>
    <x v="8"/>
    <n v="2019"/>
    <x v="8"/>
    <x v="2"/>
    <x v="8"/>
    <n v="2019"/>
  </r>
  <r>
    <d v="2019-06-25T21:22:36"/>
    <d v="2019-04-25T00:00:00"/>
    <d v="2019-06-19T00:39:03"/>
    <x v="0"/>
    <x v="1"/>
    <s v="NF4964"/>
    <n v="156"/>
    <x v="11"/>
    <n v="2019"/>
    <x v="8"/>
    <x v="2"/>
    <x v="9"/>
    <n v="2019"/>
  </r>
  <r>
    <d v="2019-06-06T02:43:25"/>
    <d v="2019-04-27T00:00:00"/>
    <d v="2019-06-06T02:43:25"/>
    <x v="0"/>
    <x v="2"/>
    <s v="NF6112"/>
    <n v="457"/>
    <x v="11"/>
    <n v="2019"/>
    <x v="8"/>
    <x v="2"/>
    <x v="9"/>
    <n v="2019"/>
  </r>
  <r>
    <d v="2019-06-08T00:38:19"/>
    <d v="2019-05-03T00:00:00"/>
    <d v="2019-06-08T00:38:19"/>
    <x v="0"/>
    <x v="1"/>
    <s v="NF2333"/>
    <n v="3536"/>
    <x v="11"/>
    <n v="2019"/>
    <x v="9"/>
    <x v="2"/>
    <x v="9"/>
    <n v="2019"/>
  </r>
  <r>
    <d v="2019-05-10T16:48:12"/>
    <d v="2019-05-05T00:00:00"/>
    <d v="2019-05-10T16:48:12"/>
    <x v="0"/>
    <x v="1"/>
    <s v="NF7121"/>
    <n v="1809"/>
    <x v="8"/>
    <n v="2019"/>
    <x v="9"/>
    <x v="2"/>
    <x v="8"/>
    <n v="2019"/>
  </r>
  <r>
    <d v="2019-05-28T17:06:40"/>
    <d v="2019-05-06T00:00:00"/>
    <d v="2019-05-28T17:06:40"/>
    <x v="0"/>
    <x v="2"/>
    <s v="NF8208"/>
    <n v="4172"/>
    <x v="8"/>
    <n v="2019"/>
    <x v="9"/>
    <x v="2"/>
    <x v="8"/>
    <n v="2019"/>
  </r>
  <r>
    <d v="2019-06-07T11:58:12"/>
    <d v="2019-05-07T00:00:00"/>
    <d v="2019-06-07T11:58:12"/>
    <x v="0"/>
    <x v="2"/>
    <s v="NF1320"/>
    <n v="3827"/>
    <x v="11"/>
    <n v="2019"/>
    <x v="9"/>
    <x v="2"/>
    <x v="9"/>
    <n v="2019"/>
  </r>
  <r>
    <d v="2019-09-24T08:30:28"/>
    <d v="2019-05-09T00:00:00"/>
    <d v="2019-06-29T04:30:50"/>
    <x v="0"/>
    <x v="2"/>
    <s v="NF9162"/>
    <n v="1700"/>
    <x v="1"/>
    <n v="2019"/>
    <x v="9"/>
    <x v="2"/>
    <x v="9"/>
    <n v="2019"/>
  </r>
  <r>
    <d v="2019-05-29T18:19:47"/>
    <d v="2019-05-10T00:00:00"/>
    <d v="2019-05-29T18:19:47"/>
    <x v="0"/>
    <x v="2"/>
    <s v="NF1497"/>
    <n v="2090"/>
    <x v="8"/>
    <n v="2019"/>
    <x v="9"/>
    <x v="2"/>
    <x v="8"/>
    <n v="2019"/>
  </r>
  <r>
    <d v="2019-05-17T03:13:40"/>
    <d v="2019-05-13T00:00:00"/>
    <d v="2019-05-17T03:13:40"/>
    <x v="0"/>
    <x v="0"/>
    <s v="NF8398"/>
    <n v="3230"/>
    <x v="8"/>
    <n v="2019"/>
    <x v="9"/>
    <x v="2"/>
    <x v="8"/>
    <n v="2019"/>
  </r>
  <r>
    <d v="2019-06-02T22:38:24"/>
    <d v="2019-05-16T00:00:00"/>
    <d v="2019-06-02T22:38:24"/>
    <x v="0"/>
    <x v="1"/>
    <s v="NF1274"/>
    <n v="4030"/>
    <x v="11"/>
    <n v="2019"/>
    <x v="9"/>
    <x v="2"/>
    <x v="9"/>
    <n v="2019"/>
  </r>
  <r>
    <d v="2019-08-26T21:29:55"/>
    <d v="2019-05-19T00:00:00"/>
    <d v="2019-05-30T23:16:35"/>
    <x v="0"/>
    <x v="0"/>
    <s v="NF1599"/>
    <n v="1367"/>
    <x v="12"/>
    <n v="2019"/>
    <x v="9"/>
    <x v="2"/>
    <x v="8"/>
    <n v="2019"/>
  </r>
  <r>
    <d v="2019-06-10T05:29:09"/>
    <d v="2019-05-22T00:00:00"/>
    <d v="2019-06-10T05:29:09"/>
    <x v="0"/>
    <x v="1"/>
    <s v="NF6880"/>
    <n v="3945"/>
    <x v="11"/>
    <n v="2019"/>
    <x v="9"/>
    <x v="2"/>
    <x v="9"/>
    <n v="2019"/>
  </r>
  <r>
    <d v="2019-06-27T18:32:22"/>
    <d v="2019-05-25T00:00:00"/>
    <d v="2019-06-25T17:46:27"/>
    <x v="0"/>
    <x v="4"/>
    <s v="NF3246"/>
    <n v="4518"/>
    <x v="11"/>
    <n v="2019"/>
    <x v="9"/>
    <x v="2"/>
    <x v="9"/>
    <n v="2019"/>
  </r>
  <r>
    <d v="2019-07-27T22:26:22"/>
    <d v="2019-05-29T00:00:00"/>
    <d v="2019-06-29T12:11:45"/>
    <x v="0"/>
    <x v="1"/>
    <s v="NF4547"/>
    <n v="3086"/>
    <x v="10"/>
    <n v="2019"/>
    <x v="9"/>
    <x v="2"/>
    <x v="9"/>
    <n v="2019"/>
  </r>
  <r>
    <d v="2019-06-12T23:15:53"/>
    <d v="2019-06-03T00:00:00"/>
    <d v="2019-06-12T23:15:53"/>
    <x v="0"/>
    <x v="2"/>
    <s v="NF5900"/>
    <n v="297"/>
    <x v="11"/>
    <n v="2019"/>
    <x v="10"/>
    <x v="2"/>
    <x v="9"/>
    <n v="2019"/>
  </r>
  <r>
    <d v="2019-06-23T04:37:25"/>
    <d v="2019-06-07T00:00:00"/>
    <d v="2019-06-23T04:37:25"/>
    <x v="0"/>
    <x v="0"/>
    <s v="NF2566"/>
    <n v="3226"/>
    <x v="11"/>
    <n v="2019"/>
    <x v="10"/>
    <x v="2"/>
    <x v="9"/>
    <n v="2019"/>
  </r>
  <r>
    <s v=""/>
    <d v="2019-06-09T00:00:00"/>
    <d v="2019-07-26T16:06:04"/>
    <x v="0"/>
    <x v="1"/>
    <s v="NF1823"/>
    <n v="2338"/>
    <x v="2"/>
    <n v="0"/>
    <x v="10"/>
    <x v="2"/>
    <x v="10"/>
    <n v="2019"/>
  </r>
  <r>
    <d v="2019-10-03T12:11:49"/>
    <d v="2019-06-16T00:00:00"/>
    <d v="2019-07-18T15:53:56"/>
    <x v="0"/>
    <x v="0"/>
    <s v="NF9109"/>
    <n v="3773"/>
    <x v="0"/>
    <n v="2019"/>
    <x v="10"/>
    <x v="2"/>
    <x v="10"/>
    <n v="2019"/>
  </r>
  <r>
    <s v=""/>
    <d v="2019-06-19T00:00:00"/>
    <d v="2019-08-09T02:03:08"/>
    <x v="0"/>
    <x v="0"/>
    <s v="NF4812"/>
    <n v="2759"/>
    <x v="2"/>
    <n v="0"/>
    <x v="10"/>
    <x v="2"/>
    <x v="11"/>
    <n v="2019"/>
  </r>
  <r>
    <d v="2019-08-05T12:28:50"/>
    <d v="2019-06-21T00:00:00"/>
    <d v="2019-08-05T12:28:50"/>
    <x v="0"/>
    <x v="0"/>
    <s v="NF9082"/>
    <n v="1425"/>
    <x v="12"/>
    <n v="2019"/>
    <x v="10"/>
    <x v="2"/>
    <x v="11"/>
    <n v="2019"/>
  </r>
  <r>
    <d v="2019-08-20T22:17:49"/>
    <d v="2019-06-23T00:00:00"/>
    <d v="2019-08-20T22:17:49"/>
    <x v="0"/>
    <x v="0"/>
    <s v="NF3611"/>
    <n v="332"/>
    <x v="12"/>
    <n v="2019"/>
    <x v="10"/>
    <x v="2"/>
    <x v="11"/>
    <n v="2019"/>
  </r>
  <r>
    <d v="2019-07-07T04:41:45"/>
    <d v="2019-06-30T00:00:00"/>
    <d v="2019-07-07T04:41:45"/>
    <x v="0"/>
    <x v="1"/>
    <s v="NF4931"/>
    <n v="2819"/>
    <x v="10"/>
    <n v="2019"/>
    <x v="10"/>
    <x v="2"/>
    <x v="10"/>
    <n v="20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d v="2017-09-16T08:38:45"/>
    <d v="2017-08-10T00:00:00"/>
    <d v="2017-08-25T17:31:36"/>
    <x v="0"/>
    <x v="0"/>
    <s v="NF7238"/>
    <n v="1133"/>
    <x v="0"/>
    <n v="2017"/>
    <x v="0"/>
    <x v="0"/>
    <x v="0"/>
    <n v="2017"/>
    <m/>
  </r>
  <r>
    <d v="2017-09-07T22:06:21"/>
    <d v="2017-08-13T00:00:00"/>
    <d v="2017-09-07T01:57:59"/>
    <x v="0"/>
    <x v="1"/>
    <s v="NF9147"/>
    <n v="164"/>
    <x v="0"/>
    <n v="2017"/>
    <x v="0"/>
    <x v="0"/>
    <x v="1"/>
    <n v="2017"/>
    <m/>
  </r>
  <r>
    <d v="2017-09-29T11:56:27"/>
    <d v="2017-08-17T00:00:00"/>
    <d v="2017-09-23T02:03:29"/>
    <x v="0"/>
    <x v="1"/>
    <s v="NF8005"/>
    <n v="2937"/>
    <x v="0"/>
    <n v="2017"/>
    <x v="0"/>
    <x v="0"/>
    <x v="1"/>
    <n v="2017"/>
    <m/>
  </r>
  <r>
    <d v="2017-10-12T22:20:38"/>
    <d v="2017-08-22T00:00:00"/>
    <d v="2017-10-12T22:20:38"/>
    <x v="0"/>
    <x v="2"/>
    <s v="NF5493"/>
    <n v="807"/>
    <x v="1"/>
    <n v="2017"/>
    <x v="0"/>
    <x v="0"/>
    <x v="2"/>
    <n v="2017"/>
    <m/>
  </r>
  <r>
    <d v="2017-10-06T11:45:39"/>
    <d v="2017-08-25T00:00:00"/>
    <d v="2017-10-06T11:45:39"/>
    <x v="0"/>
    <x v="0"/>
    <s v="NF7946"/>
    <n v="2612"/>
    <x v="1"/>
    <n v="2017"/>
    <x v="0"/>
    <x v="0"/>
    <x v="2"/>
    <n v="2017"/>
    <m/>
  </r>
  <r>
    <d v="2017-11-15T18:06:38"/>
    <d v="2017-08-27T00:00:00"/>
    <d v="2017-10-22T14:20:12"/>
    <x v="0"/>
    <x v="1"/>
    <s v="NF8598"/>
    <n v="2483"/>
    <x v="2"/>
    <n v="2017"/>
    <x v="0"/>
    <x v="0"/>
    <x v="2"/>
    <n v="2017"/>
    <m/>
  </r>
  <r>
    <d v="2017-12-18T04:50:00"/>
    <d v="2017-09-01T00:00:00"/>
    <d v="2017-10-01T19:16:35"/>
    <x v="0"/>
    <x v="0"/>
    <s v="NF1535"/>
    <n v="4387"/>
    <x v="3"/>
    <n v="2017"/>
    <x v="1"/>
    <x v="0"/>
    <x v="2"/>
    <n v="2017"/>
    <m/>
  </r>
  <r>
    <d v="2017-09-26T16:31:18"/>
    <d v="2017-09-02T00:00:00"/>
    <d v="2017-09-26T16:31:18"/>
    <x v="0"/>
    <x v="1"/>
    <s v="NF4333"/>
    <n v="4268"/>
    <x v="0"/>
    <n v="2017"/>
    <x v="1"/>
    <x v="0"/>
    <x v="1"/>
    <n v="2017"/>
    <m/>
  </r>
  <r>
    <d v="2017-10-07T23:30:48"/>
    <d v="2017-09-06T00:00:00"/>
    <d v="2017-10-07T23:30:48"/>
    <x v="0"/>
    <x v="1"/>
    <s v="NF8091"/>
    <n v="3761"/>
    <x v="1"/>
    <n v="2017"/>
    <x v="1"/>
    <x v="0"/>
    <x v="2"/>
    <n v="2017"/>
    <m/>
  </r>
  <r>
    <s v=""/>
    <d v="2017-09-10T00:00:00"/>
    <d v="2017-10-05T22:54:12"/>
    <x v="0"/>
    <x v="1"/>
    <s v="NF2421"/>
    <n v="4983"/>
    <x v="4"/>
    <n v="0"/>
    <x v="1"/>
    <x v="0"/>
    <x v="2"/>
    <n v="2017"/>
    <m/>
  </r>
  <r>
    <d v="2017-09-19T13:14:44"/>
    <d v="2017-09-12T00:00:00"/>
    <d v="2017-09-19T13:14:44"/>
    <x v="0"/>
    <x v="3"/>
    <s v="NF9787"/>
    <n v="2502"/>
    <x v="0"/>
    <n v="2017"/>
    <x v="1"/>
    <x v="0"/>
    <x v="1"/>
    <n v="2017"/>
    <m/>
  </r>
  <r>
    <d v="2017-09-26T15:55:15"/>
    <d v="2017-09-16T00:00:00"/>
    <d v="2017-09-24T20:33:31"/>
    <x v="0"/>
    <x v="1"/>
    <s v="NF8674"/>
    <n v="2337"/>
    <x v="0"/>
    <n v="2017"/>
    <x v="1"/>
    <x v="0"/>
    <x v="1"/>
    <n v="2017"/>
    <m/>
  </r>
  <r>
    <d v="2017-10-02T23:42:15"/>
    <d v="2017-09-23T00:00:00"/>
    <d v="2017-10-02T23:42:15"/>
    <x v="0"/>
    <x v="4"/>
    <s v="NF5880"/>
    <n v="3125"/>
    <x v="1"/>
    <n v="2017"/>
    <x v="1"/>
    <x v="0"/>
    <x v="2"/>
    <n v="2017"/>
    <m/>
  </r>
  <r>
    <d v="2017-11-17T15:04:34"/>
    <d v="2017-09-26T00:00:00"/>
    <d v="2017-11-17T15:04:34"/>
    <x v="0"/>
    <x v="1"/>
    <s v="NF2763"/>
    <n v="1201"/>
    <x v="2"/>
    <n v="2017"/>
    <x v="1"/>
    <x v="0"/>
    <x v="3"/>
    <n v="2017"/>
    <m/>
  </r>
  <r>
    <d v="2017-10-25T03:26:20"/>
    <d v="2017-09-27T00:00:00"/>
    <d v="2017-10-10T19:13:07"/>
    <x v="0"/>
    <x v="0"/>
    <s v="NF3303"/>
    <n v="4380"/>
    <x v="1"/>
    <n v="2017"/>
    <x v="1"/>
    <x v="0"/>
    <x v="2"/>
    <n v="2017"/>
    <m/>
  </r>
  <r>
    <d v="2017-10-11T13:55:20"/>
    <d v="2017-09-30T00:00:00"/>
    <d v="2017-10-11T13:55:20"/>
    <x v="0"/>
    <x v="4"/>
    <s v="NF3966"/>
    <n v="919"/>
    <x v="1"/>
    <n v="2017"/>
    <x v="1"/>
    <x v="0"/>
    <x v="2"/>
    <n v="2017"/>
    <m/>
  </r>
  <r>
    <d v="2017-10-17T23:52:55"/>
    <d v="2017-10-04T00:00:00"/>
    <d v="2017-10-17T23:52:55"/>
    <x v="0"/>
    <x v="2"/>
    <s v="NF6107"/>
    <n v="4590"/>
    <x v="1"/>
    <n v="2017"/>
    <x v="2"/>
    <x v="0"/>
    <x v="2"/>
    <n v="2017"/>
    <m/>
  </r>
  <r>
    <d v="2017-11-13T10:54:19"/>
    <d v="2017-10-07T00:00:00"/>
    <d v="2017-11-13T10:54:19"/>
    <x v="0"/>
    <x v="3"/>
    <s v="NF4832"/>
    <n v="1958"/>
    <x v="2"/>
    <n v="2017"/>
    <x v="2"/>
    <x v="0"/>
    <x v="3"/>
    <n v="2017"/>
    <m/>
  </r>
  <r>
    <s v=""/>
    <d v="2017-10-09T00:00:00"/>
    <d v="2017-11-04T07:09:50"/>
    <x v="0"/>
    <x v="0"/>
    <s v="NF5012"/>
    <n v="1171"/>
    <x v="4"/>
    <n v="0"/>
    <x v="2"/>
    <x v="0"/>
    <x v="3"/>
    <n v="2017"/>
    <m/>
  </r>
  <r>
    <d v="2018-02-03T23:03:18"/>
    <d v="2017-10-11T00:00:00"/>
    <d v="2017-11-21T21:49:29"/>
    <x v="0"/>
    <x v="1"/>
    <s v="NF7669"/>
    <n v="2587"/>
    <x v="5"/>
    <n v="2018"/>
    <x v="2"/>
    <x v="0"/>
    <x v="3"/>
    <n v="2017"/>
    <m/>
  </r>
  <r>
    <d v="2017-11-06T02:31:43"/>
    <d v="2017-10-15T00:00:00"/>
    <d v="2017-11-06T02:31:43"/>
    <x v="0"/>
    <x v="1"/>
    <s v="NF7663"/>
    <n v="3425"/>
    <x v="2"/>
    <n v="2017"/>
    <x v="2"/>
    <x v="0"/>
    <x v="3"/>
    <n v="2017"/>
    <m/>
  </r>
  <r>
    <d v="2017-11-18T18:36:55"/>
    <d v="2017-10-18T00:00:00"/>
    <d v="2017-11-18T18:36:55"/>
    <x v="0"/>
    <x v="2"/>
    <s v="NF4063"/>
    <n v="4454"/>
    <x v="2"/>
    <n v="2017"/>
    <x v="2"/>
    <x v="0"/>
    <x v="3"/>
    <n v="2017"/>
    <m/>
  </r>
  <r>
    <d v="2017-10-29T10:53:35"/>
    <d v="2017-10-22T00:00:00"/>
    <d v="2017-10-29T10:53:35"/>
    <x v="0"/>
    <x v="0"/>
    <s v="NF4290"/>
    <n v="2134"/>
    <x v="1"/>
    <n v="2017"/>
    <x v="2"/>
    <x v="0"/>
    <x v="2"/>
    <n v="2017"/>
    <m/>
  </r>
  <r>
    <d v="2017-12-17T10:22:36"/>
    <d v="2017-10-24T00:00:00"/>
    <d v="2017-11-19T14:21:29"/>
    <x v="0"/>
    <x v="3"/>
    <s v="NF7319"/>
    <n v="257"/>
    <x v="3"/>
    <n v="2017"/>
    <x v="2"/>
    <x v="0"/>
    <x v="3"/>
    <n v="2017"/>
    <m/>
  </r>
  <r>
    <d v="2017-11-29T02:08:45"/>
    <d v="2017-10-24T00:00:00"/>
    <d v="2017-11-29T02:08:45"/>
    <x v="0"/>
    <x v="4"/>
    <s v="NF7020"/>
    <n v="2019"/>
    <x v="2"/>
    <n v="2017"/>
    <x v="2"/>
    <x v="0"/>
    <x v="3"/>
    <n v="2017"/>
    <m/>
  </r>
  <r>
    <d v="2017-12-22T17:30:02"/>
    <d v="2017-10-26T00:00:00"/>
    <d v="2017-12-22T17:30:02"/>
    <x v="0"/>
    <x v="1"/>
    <s v="NF7221"/>
    <n v="3696"/>
    <x v="3"/>
    <n v="2017"/>
    <x v="2"/>
    <x v="0"/>
    <x v="4"/>
    <n v="2017"/>
    <m/>
  </r>
  <r>
    <d v="2017-11-13T11:03:59"/>
    <d v="2017-10-30T00:00:00"/>
    <d v="2017-11-13T11:03:59"/>
    <x v="0"/>
    <x v="4"/>
    <s v="NF5004"/>
    <n v="4446"/>
    <x v="2"/>
    <n v="2017"/>
    <x v="2"/>
    <x v="0"/>
    <x v="3"/>
    <n v="2017"/>
    <m/>
  </r>
  <r>
    <d v="2017-11-18T14:20:32"/>
    <d v="2017-11-01T00:00:00"/>
    <d v="2017-11-18T14:20:32"/>
    <x v="0"/>
    <x v="4"/>
    <s v="NF8690"/>
    <n v="1445"/>
    <x v="2"/>
    <n v="2017"/>
    <x v="3"/>
    <x v="0"/>
    <x v="3"/>
    <n v="2017"/>
    <m/>
  </r>
  <r>
    <d v="2017-12-13T11:46:54"/>
    <d v="2017-11-04T00:00:00"/>
    <d v="2017-11-29T13:59:41"/>
    <x v="0"/>
    <x v="0"/>
    <s v="NF3424"/>
    <n v="3559"/>
    <x v="3"/>
    <n v="2017"/>
    <x v="3"/>
    <x v="0"/>
    <x v="3"/>
    <n v="2017"/>
    <m/>
  </r>
  <r>
    <d v="2017-12-04T00:54:45"/>
    <d v="2017-11-08T00:00:00"/>
    <d v="2017-11-14T16:52:19"/>
    <x v="0"/>
    <x v="1"/>
    <s v="NF5808"/>
    <n v="547"/>
    <x v="3"/>
    <n v="2017"/>
    <x v="3"/>
    <x v="0"/>
    <x v="3"/>
    <n v="2017"/>
    <m/>
  </r>
  <r>
    <d v="2017-12-21T12:23:56"/>
    <d v="2017-11-12T00:00:00"/>
    <d v="2017-12-21T12:23:56"/>
    <x v="0"/>
    <x v="1"/>
    <s v="NF2852"/>
    <n v="1221"/>
    <x v="3"/>
    <n v="2017"/>
    <x v="3"/>
    <x v="0"/>
    <x v="4"/>
    <n v="2017"/>
    <m/>
  </r>
  <r>
    <d v="2018-01-30T19:34:41"/>
    <d v="2017-11-14T00:00:00"/>
    <d v="2018-01-01T15:18:48"/>
    <x v="0"/>
    <x v="4"/>
    <s v="NF2347"/>
    <n v="4108"/>
    <x v="6"/>
    <n v="2018"/>
    <x v="3"/>
    <x v="0"/>
    <x v="5"/>
    <n v="2018"/>
    <m/>
  </r>
  <r>
    <d v="2017-12-12T05:58:37"/>
    <d v="2017-11-16T00:00:00"/>
    <d v="2017-12-12T05:58:37"/>
    <x v="0"/>
    <x v="1"/>
    <s v="NF7848"/>
    <n v="3714"/>
    <x v="3"/>
    <n v="2017"/>
    <x v="3"/>
    <x v="0"/>
    <x v="4"/>
    <n v="2017"/>
    <m/>
  </r>
  <r>
    <d v="2018-01-01T09:02:08"/>
    <d v="2017-11-18T00:00:00"/>
    <d v="2018-01-01T09:02:08"/>
    <x v="0"/>
    <x v="3"/>
    <s v="NF4449"/>
    <n v="4843"/>
    <x v="6"/>
    <n v="2018"/>
    <x v="3"/>
    <x v="0"/>
    <x v="5"/>
    <n v="2018"/>
    <m/>
  </r>
  <r>
    <d v="2018-02-20T06:05:43"/>
    <d v="2017-11-19T00:00:00"/>
    <d v="2017-12-21T15:01:36"/>
    <x v="0"/>
    <x v="2"/>
    <s v="NF7540"/>
    <n v="4831"/>
    <x v="5"/>
    <n v="2018"/>
    <x v="3"/>
    <x v="0"/>
    <x v="4"/>
    <n v="2017"/>
    <m/>
  </r>
  <r>
    <d v="2018-03-29T01:55:16"/>
    <d v="2017-11-20T00:00:00"/>
    <d v="2018-01-05T22:36:33"/>
    <x v="0"/>
    <x v="1"/>
    <s v="NF7741"/>
    <n v="2072"/>
    <x v="7"/>
    <n v="2018"/>
    <x v="3"/>
    <x v="0"/>
    <x v="5"/>
    <n v="2018"/>
    <m/>
  </r>
  <r>
    <d v="2018-01-22T15:22:36"/>
    <d v="2017-11-24T00:00:00"/>
    <d v="2018-01-22T15:22:36"/>
    <x v="0"/>
    <x v="0"/>
    <s v="NF6190"/>
    <n v="3992"/>
    <x v="6"/>
    <n v="2018"/>
    <x v="3"/>
    <x v="0"/>
    <x v="5"/>
    <n v="2018"/>
    <m/>
  </r>
  <r>
    <s v=""/>
    <d v="2017-11-29T00:00:00"/>
    <d v="2018-01-26T12:01:24"/>
    <x v="0"/>
    <x v="3"/>
    <s v="NF4129"/>
    <n v="1284"/>
    <x v="4"/>
    <n v="0"/>
    <x v="3"/>
    <x v="0"/>
    <x v="5"/>
    <n v="2018"/>
    <m/>
  </r>
  <r>
    <d v="2018-01-21T02:17:00"/>
    <d v="2017-12-04T00:00:00"/>
    <d v="2018-01-21T02:17:00"/>
    <x v="0"/>
    <x v="0"/>
    <s v="NF6811"/>
    <n v="4073"/>
    <x v="6"/>
    <n v="2018"/>
    <x v="4"/>
    <x v="0"/>
    <x v="5"/>
    <n v="2018"/>
    <m/>
  </r>
  <r>
    <d v="2017-12-15T22:54:22"/>
    <d v="2017-12-04T00:00:00"/>
    <d v="2017-12-15T22:54:22"/>
    <x v="0"/>
    <x v="3"/>
    <s v="NF1550"/>
    <n v="3008"/>
    <x v="3"/>
    <n v="2017"/>
    <x v="4"/>
    <x v="0"/>
    <x v="4"/>
    <n v="2017"/>
    <m/>
  </r>
  <r>
    <d v="2018-01-31T13:32:16"/>
    <d v="2017-12-11T00:00:00"/>
    <d v="2018-01-31T13:32:16"/>
    <x v="0"/>
    <x v="3"/>
    <s v="NF7213"/>
    <n v="1267"/>
    <x v="6"/>
    <n v="2018"/>
    <x v="4"/>
    <x v="0"/>
    <x v="5"/>
    <n v="2018"/>
    <m/>
  </r>
  <r>
    <d v="2018-01-03T00:39:23"/>
    <d v="2017-12-13T00:00:00"/>
    <d v="2018-01-03T00:39:23"/>
    <x v="0"/>
    <x v="3"/>
    <s v="NF8396"/>
    <n v="284"/>
    <x v="6"/>
    <n v="2018"/>
    <x v="4"/>
    <x v="0"/>
    <x v="5"/>
    <n v="2018"/>
    <m/>
  </r>
  <r>
    <d v="2017-12-17T18:42:03"/>
    <d v="2017-12-14T00:00:00"/>
    <d v="2017-12-17T18:42:03"/>
    <x v="0"/>
    <x v="1"/>
    <s v="NF2432"/>
    <n v="2046"/>
    <x v="3"/>
    <n v="2017"/>
    <x v="4"/>
    <x v="0"/>
    <x v="4"/>
    <n v="2017"/>
    <m/>
  </r>
  <r>
    <d v="2018-02-04T09:13:28"/>
    <d v="2017-12-16T00:00:00"/>
    <d v="2018-01-22T18:55:36"/>
    <x v="0"/>
    <x v="0"/>
    <s v="NF4722"/>
    <n v="3880"/>
    <x v="5"/>
    <n v="2018"/>
    <x v="4"/>
    <x v="0"/>
    <x v="5"/>
    <n v="2018"/>
    <m/>
  </r>
  <r>
    <d v="2018-01-23T01:19:12"/>
    <d v="2017-12-17T00:00:00"/>
    <d v="2018-01-23T01:19:12"/>
    <x v="0"/>
    <x v="0"/>
    <s v="NF8944"/>
    <n v="3149"/>
    <x v="6"/>
    <n v="2018"/>
    <x v="4"/>
    <x v="0"/>
    <x v="5"/>
    <n v="2018"/>
    <m/>
  </r>
  <r>
    <d v="2018-01-25T11:04:56"/>
    <d v="2017-12-19T00:00:00"/>
    <d v="2018-01-25T11:04:56"/>
    <x v="0"/>
    <x v="1"/>
    <s v="NF2816"/>
    <n v="668"/>
    <x v="6"/>
    <n v="2018"/>
    <x v="4"/>
    <x v="0"/>
    <x v="5"/>
    <n v="2018"/>
    <m/>
  </r>
  <r>
    <d v="2018-01-17T06:21:52"/>
    <d v="2017-12-20T00:00:00"/>
    <d v="2018-01-17T06:21:52"/>
    <x v="0"/>
    <x v="2"/>
    <s v="NF6358"/>
    <n v="3721"/>
    <x v="6"/>
    <n v="2018"/>
    <x v="4"/>
    <x v="0"/>
    <x v="5"/>
    <n v="2018"/>
    <m/>
  </r>
  <r>
    <d v="2018-05-02T19:49:33"/>
    <d v="2017-12-22T00:00:00"/>
    <d v="2018-02-02T19:42:39"/>
    <x v="0"/>
    <x v="0"/>
    <s v="NF8459"/>
    <n v="3114"/>
    <x v="8"/>
    <n v="2018"/>
    <x v="4"/>
    <x v="0"/>
    <x v="6"/>
    <n v="2018"/>
    <m/>
  </r>
  <r>
    <d v="2018-03-12T12:37:55"/>
    <d v="2017-12-26T00:00:00"/>
    <d v="2018-02-19T00:57:48"/>
    <x v="0"/>
    <x v="1"/>
    <s v="NF5737"/>
    <n v="1436"/>
    <x v="7"/>
    <n v="2018"/>
    <x v="4"/>
    <x v="0"/>
    <x v="6"/>
    <n v="2018"/>
    <m/>
  </r>
  <r>
    <d v="2018-01-01T16:21:35"/>
    <d v="2017-12-30T00:00:00"/>
    <d v="2018-01-01T16:21:35"/>
    <x v="0"/>
    <x v="1"/>
    <s v="NF8895"/>
    <n v="3192"/>
    <x v="6"/>
    <n v="2018"/>
    <x v="4"/>
    <x v="0"/>
    <x v="5"/>
    <n v="2018"/>
    <m/>
  </r>
  <r>
    <d v="2018-02-13T01:41:49"/>
    <d v="2017-12-31T00:00:00"/>
    <d v="2018-02-13T01:41:49"/>
    <x v="0"/>
    <x v="2"/>
    <s v="NF2196"/>
    <n v="2687"/>
    <x v="5"/>
    <n v="2018"/>
    <x v="4"/>
    <x v="0"/>
    <x v="6"/>
    <n v="2018"/>
    <m/>
  </r>
  <r>
    <d v="2018-02-28T18:26:30"/>
    <d v="2018-01-03T00:00:00"/>
    <d v="2018-02-28T18:26:30"/>
    <x v="0"/>
    <x v="1"/>
    <s v="NF1631"/>
    <n v="1561"/>
    <x v="5"/>
    <n v="2018"/>
    <x v="5"/>
    <x v="1"/>
    <x v="6"/>
    <n v="2018"/>
    <m/>
  </r>
  <r>
    <d v="2018-01-13T12:51:39"/>
    <d v="2018-01-09T00:00:00"/>
    <d v="2018-01-13T12:51:39"/>
    <x v="0"/>
    <x v="1"/>
    <s v="NF9340"/>
    <n v="1573"/>
    <x v="6"/>
    <n v="2018"/>
    <x v="5"/>
    <x v="1"/>
    <x v="5"/>
    <n v="2018"/>
    <m/>
  </r>
  <r>
    <d v="2018-02-16T15:16:57"/>
    <d v="2018-01-17T00:00:00"/>
    <d v="2018-02-16T15:16:57"/>
    <x v="0"/>
    <x v="1"/>
    <s v="NF6851"/>
    <n v="1364"/>
    <x v="5"/>
    <n v="2018"/>
    <x v="5"/>
    <x v="1"/>
    <x v="6"/>
    <n v="2018"/>
    <m/>
  </r>
  <r>
    <d v="2018-03-07T12:09:07"/>
    <d v="2018-01-21T00:00:00"/>
    <d v="2018-03-07T12:09:07"/>
    <x v="0"/>
    <x v="2"/>
    <s v="NF3336"/>
    <n v="783"/>
    <x v="7"/>
    <n v="2018"/>
    <x v="5"/>
    <x v="1"/>
    <x v="7"/>
    <n v="2018"/>
    <m/>
  </r>
  <r>
    <d v="2018-03-05T09:39:00"/>
    <d v="2018-01-22T00:00:00"/>
    <d v="2018-02-14T22:19:33"/>
    <x v="0"/>
    <x v="2"/>
    <s v="NF7526"/>
    <n v="3928"/>
    <x v="7"/>
    <n v="2018"/>
    <x v="5"/>
    <x v="1"/>
    <x v="6"/>
    <n v="2018"/>
    <m/>
  </r>
  <r>
    <d v="2018-02-11T17:07:34"/>
    <d v="2018-01-24T00:00:00"/>
    <d v="2018-02-11T17:07:34"/>
    <x v="0"/>
    <x v="0"/>
    <s v="NF3023"/>
    <n v="3843"/>
    <x v="5"/>
    <n v="2018"/>
    <x v="5"/>
    <x v="1"/>
    <x v="6"/>
    <n v="2018"/>
    <m/>
  </r>
  <r>
    <d v="2018-03-24T12:23:25"/>
    <d v="2018-01-25T00:00:00"/>
    <d v="2018-01-29T09:00:26"/>
    <x v="0"/>
    <x v="3"/>
    <s v="NF7934"/>
    <n v="1864"/>
    <x v="7"/>
    <n v="2018"/>
    <x v="5"/>
    <x v="1"/>
    <x v="5"/>
    <n v="2018"/>
    <m/>
  </r>
  <r>
    <d v="2018-03-22T22:36:37"/>
    <d v="2018-01-28T00:00:00"/>
    <d v="2018-03-22T22:36:37"/>
    <x v="0"/>
    <x v="1"/>
    <s v="NF7720"/>
    <n v="1184"/>
    <x v="7"/>
    <n v="2018"/>
    <x v="5"/>
    <x v="1"/>
    <x v="7"/>
    <n v="2018"/>
    <m/>
  </r>
  <r>
    <d v="2018-03-02T05:27:45"/>
    <d v="2018-01-29T00:00:00"/>
    <d v="2018-03-02T05:27:45"/>
    <x v="0"/>
    <x v="1"/>
    <s v="NF2719"/>
    <n v="4055"/>
    <x v="7"/>
    <n v="2018"/>
    <x v="5"/>
    <x v="1"/>
    <x v="7"/>
    <n v="2018"/>
    <m/>
  </r>
  <r>
    <d v="2018-03-19T07:50:59"/>
    <d v="2018-01-30T00:00:00"/>
    <d v="2018-03-19T07:50:59"/>
    <x v="0"/>
    <x v="1"/>
    <s v="NF3036"/>
    <n v="427"/>
    <x v="7"/>
    <n v="2018"/>
    <x v="5"/>
    <x v="1"/>
    <x v="7"/>
    <n v="2018"/>
    <m/>
  </r>
  <r>
    <d v="2018-02-07T02:03:02"/>
    <d v="2018-02-02T00:00:00"/>
    <d v="2018-02-07T02:03:02"/>
    <x v="0"/>
    <x v="4"/>
    <s v="NF4604"/>
    <n v="460"/>
    <x v="5"/>
    <n v="2018"/>
    <x v="6"/>
    <x v="1"/>
    <x v="6"/>
    <n v="2018"/>
    <m/>
  </r>
  <r>
    <d v="2018-03-31T04:13:26"/>
    <d v="2018-02-05T00:00:00"/>
    <d v="2018-03-31T04:13:26"/>
    <x v="0"/>
    <x v="2"/>
    <s v="NF2493"/>
    <n v="964"/>
    <x v="7"/>
    <n v="2018"/>
    <x v="6"/>
    <x v="1"/>
    <x v="7"/>
    <n v="2018"/>
    <m/>
  </r>
  <r>
    <d v="2018-02-14T22:35:00"/>
    <d v="2018-02-09T00:00:00"/>
    <d v="2018-02-14T22:35:00"/>
    <x v="0"/>
    <x v="1"/>
    <s v="NF5788"/>
    <n v="3412"/>
    <x v="5"/>
    <n v="2018"/>
    <x v="6"/>
    <x v="1"/>
    <x v="6"/>
    <n v="2018"/>
    <m/>
  </r>
  <r>
    <d v="2018-02-15T05:25:05"/>
    <d v="2018-02-11T00:00:00"/>
    <d v="2018-02-15T05:25:05"/>
    <x v="0"/>
    <x v="0"/>
    <s v="NF9580"/>
    <n v="3095"/>
    <x v="5"/>
    <n v="2018"/>
    <x v="6"/>
    <x v="1"/>
    <x v="6"/>
    <n v="2018"/>
    <m/>
  </r>
  <r>
    <d v="2018-04-03T11:13:40"/>
    <d v="2018-02-17T00:00:00"/>
    <d v="2018-04-03T11:13:40"/>
    <x v="0"/>
    <x v="4"/>
    <s v="NF4061"/>
    <n v="1532"/>
    <x v="9"/>
    <n v="2018"/>
    <x v="6"/>
    <x v="1"/>
    <x v="8"/>
    <n v="2018"/>
    <m/>
  </r>
  <r>
    <d v="2018-04-03T09:49:51"/>
    <d v="2018-02-20T00:00:00"/>
    <d v="2018-04-03T09:49:51"/>
    <x v="0"/>
    <x v="4"/>
    <s v="NF6503"/>
    <n v="3726"/>
    <x v="9"/>
    <n v="2018"/>
    <x v="6"/>
    <x v="1"/>
    <x v="8"/>
    <n v="2018"/>
    <m/>
  </r>
  <r>
    <d v="2018-06-10T04:12:10"/>
    <d v="2018-02-23T00:00:00"/>
    <d v="2018-03-21T08:10:09"/>
    <x v="0"/>
    <x v="1"/>
    <s v="NF6701"/>
    <n v="4322"/>
    <x v="10"/>
    <n v="2018"/>
    <x v="6"/>
    <x v="1"/>
    <x v="7"/>
    <n v="2018"/>
    <m/>
  </r>
  <r>
    <d v="2018-06-02T17:20:12"/>
    <d v="2018-02-25T00:00:00"/>
    <d v="2018-04-15T18:04:54"/>
    <x v="0"/>
    <x v="0"/>
    <s v="NF8891"/>
    <n v="3998"/>
    <x v="10"/>
    <n v="2018"/>
    <x v="6"/>
    <x v="1"/>
    <x v="8"/>
    <n v="2018"/>
    <m/>
  </r>
  <r>
    <d v="2018-06-17T01:41:37"/>
    <d v="2018-02-27T00:00:00"/>
    <d v="2018-03-29T19:54:34"/>
    <x v="0"/>
    <x v="0"/>
    <s v="NF2640"/>
    <n v="3252"/>
    <x v="10"/>
    <n v="2018"/>
    <x v="6"/>
    <x v="1"/>
    <x v="7"/>
    <n v="2018"/>
    <m/>
  </r>
  <r>
    <d v="2018-03-10T10:39:14"/>
    <d v="2018-03-01T00:00:00"/>
    <d v="2018-03-10T10:39:14"/>
    <x v="0"/>
    <x v="4"/>
    <s v="NF8852"/>
    <n v="3701"/>
    <x v="7"/>
    <n v="2018"/>
    <x v="7"/>
    <x v="1"/>
    <x v="7"/>
    <n v="2018"/>
    <m/>
  </r>
  <r>
    <d v="2018-04-12T19:30:21"/>
    <d v="2018-03-03T00:00:00"/>
    <d v="2018-04-12T19:30:21"/>
    <x v="0"/>
    <x v="2"/>
    <s v="NF7869"/>
    <n v="1977"/>
    <x v="9"/>
    <n v="2018"/>
    <x v="7"/>
    <x v="1"/>
    <x v="8"/>
    <n v="2018"/>
    <m/>
  </r>
  <r>
    <d v="2018-06-26T16:36:24"/>
    <d v="2018-03-04T00:00:00"/>
    <d v="2018-04-21T02:43:37"/>
    <x v="0"/>
    <x v="4"/>
    <s v="NF4994"/>
    <n v="1217"/>
    <x v="10"/>
    <n v="2018"/>
    <x v="7"/>
    <x v="1"/>
    <x v="8"/>
    <n v="2018"/>
    <m/>
  </r>
  <r>
    <d v="2018-07-02T19:37:07"/>
    <d v="2018-03-07T00:00:00"/>
    <d v="2018-04-13T04:11:14"/>
    <x v="0"/>
    <x v="3"/>
    <s v="NF5720"/>
    <n v="1660"/>
    <x v="11"/>
    <n v="2018"/>
    <x v="7"/>
    <x v="1"/>
    <x v="8"/>
    <n v="2018"/>
    <m/>
  </r>
  <r>
    <d v="2018-03-25T02:00:56"/>
    <d v="2018-03-10T00:00:00"/>
    <d v="2018-03-25T02:00:56"/>
    <x v="0"/>
    <x v="3"/>
    <s v="NF6393"/>
    <n v="837"/>
    <x v="7"/>
    <n v="2018"/>
    <x v="7"/>
    <x v="1"/>
    <x v="7"/>
    <n v="2018"/>
    <m/>
  </r>
  <r>
    <d v="2018-04-10T03:31:44"/>
    <d v="2018-03-12T00:00:00"/>
    <d v="2018-04-10T03:31:44"/>
    <x v="0"/>
    <x v="1"/>
    <s v="NF9057"/>
    <n v="1838"/>
    <x v="9"/>
    <n v="2018"/>
    <x v="7"/>
    <x v="1"/>
    <x v="8"/>
    <n v="2018"/>
    <m/>
  </r>
  <r>
    <d v="2018-04-17T19:38:15"/>
    <d v="2018-03-17T00:00:00"/>
    <d v="2018-04-17T19:38:15"/>
    <x v="0"/>
    <x v="2"/>
    <s v="NF7365"/>
    <n v="4471"/>
    <x v="9"/>
    <n v="2018"/>
    <x v="7"/>
    <x v="1"/>
    <x v="8"/>
    <n v="2018"/>
    <m/>
  </r>
  <r>
    <d v="2018-05-14T10:59:29"/>
    <d v="2018-03-18T00:00:00"/>
    <d v="2018-05-14T10:59:29"/>
    <x v="0"/>
    <x v="1"/>
    <s v="NF4559"/>
    <n v="3540"/>
    <x v="8"/>
    <n v="2018"/>
    <x v="7"/>
    <x v="1"/>
    <x v="9"/>
    <n v="2018"/>
    <m/>
  </r>
  <r>
    <d v="2018-04-30T19:43:46"/>
    <d v="2018-03-21T00:00:00"/>
    <d v="2018-04-30T19:43:46"/>
    <x v="0"/>
    <x v="1"/>
    <s v="NF7119"/>
    <n v="4606"/>
    <x v="9"/>
    <n v="2018"/>
    <x v="7"/>
    <x v="1"/>
    <x v="8"/>
    <n v="2018"/>
    <m/>
  </r>
  <r>
    <s v=""/>
    <d v="2018-03-23T00:00:00"/>
    <d v="2018-04-09T01:30:48"/>
    <x v="0"/>
    <x v="0"/>
    <s v="NF2814"/>
    <n v="2388"/>
    <x v="4"/>
    <n v="0"/>
    <x v="7"/>
    <x v="1"/>
    <x v="8"/>
    <n v="2018"/>
    <m/>
  </r>
  <r>
    <d v="2018-03-28T13:03:26"/>
    <d v="2018-03-25T00:00:00"/>
    <d v="2018-03-28T13:03:26"/>
    <x v="0"/>
    <x v="3"/>
    <s v="NF5963"/>
    <n v="2303"/>
    <x v="7"/>
    <n v="2018"/>
    <x v="7"/>
    <x v="1"/>
    <x v="7"/>
    <n v="2018"/>
    <m/>
  </r>
  <r>
    <d v="2018-04-15T06:12:30"/>
    <d v="2018-03-28T00:00:00"/>
    <d v="2018-04-15T06:12:30"/>
    <x v="0"/>
    <x v="2"/>
    <s v="NF3293"/>
    <n v="1662"/>
    <x v="9"/>
    <n v="2018"/>
    <x v="7"/>
    <x v="1"/>
    <x v="8"/>
    <n v="2018"/>
    <m/>
  </r>
  <r>
    <d v="2018-05-08T11:30:41"/>
    <d v="2018-03-30T00:00:00"/>
    <d v="2018-05-08T11:30:41"/>
    <x v="0"/>
    <x v="0"/>
    <s v="NF8254"/>
    <n v="3241"/>
    <x v="8"/>
    <n v="2018"/>
    <x v="7"/>
    <x v="1"/>
    <x v="9"/>
    <n v="2018"/>
    <m/>
  </r>
  <r>
    <d v="2018-05-08T12:38:09"/>
    <d v="2018-03-31T00:00:00"/>
    <d v="2018-05-08T12:38:09"/>
    <x v="0"/>
    <x v="2"/>
    <s v="NF4303"/>
    <n v="4017"/>
    <x v="8"/>
    <n v="2018"/>
    <x v="7"/>
    <x v="1"/>
    <x v="9"/>
    <n v="2018"/>
    <m/>
  </r>
  <r>
    <d v="2018-07-08T13:51:36"/>
    <d v="2018-04-03T00:00:00"/>
    <d v="2018-05-31T22:52:18"/>
    <x v="0"/>
    <x v="1"/>
    <s v="NF2605"/>
    <n v="3586"/>
    <x v="11"/>
    <n v="2018"/>
    <x v="8"/>
    <x v="1"/>
    <x v="9"/>
    <n v="2018"/>
    <m/>
  </r>
  <r>
    <d v="2018-05-01T02:11:19"/>
    <d v="2018-04-06T00:00:00"/>
    <d v="2018-05-01T02:11:19"/>
    <x v="0"/>
    <x v="0"/>
    <s v="NF8043"/>
    <n v="4467"/>
    <x v="8"/>
    <n v="2018"/>
    <x v="8"/>
    <x v="1"/>
    <x v="9"/>
    <n v="2018"/>
    <m/>
  </r>
  <r>
    <d v="2018-05-31T04:06:26"/>
    <d v="2018-04-09T00:00:00"/>
    <d v="2018-05-31T04:06:26"/>
    <x v="0"/>
    <x v="1"/>
    <s v="NF6697"/>
    <n v="4262"/>
    <x v="8"/>
    <n v="2018"/>
    <x v="8"/>
    <x v="1"/>
    <x v="9"/>
    <n v="2018"/>
    <m/>
  </r>
  <r>
    <d v="2018-06-13T21:25:50"/>
    <d v="2018-04-11T00:00:00"/>
    <d v="2018-06-09T12:51:29"/>
    <x v="0"/>
    <x v="1"/>
    <s v="NF5208"/>
    <n v="2593"/>
    <x v="10"/>
    <n v="2018"/>
    <x v="8"/>
    <x v="1"/>
    <x v="10"/>
    <n v="2018"/>
    <m/>
  </r>
  <r>
    <d v="2018-05-04T20:26:07"/>
    <d v="2018-04-14T00:00:00"/>
    <d v="2018-05-04T20:26:07"/>
    <x v="0"/>
    <x v="1"/>
    <s v="NF2907"/>
    <n v="1885"/>
    <x v="8"/>
    <n v="2018"/>
    <x v="8"/>
    <x v="1"/>
    <x v="9"/>
    <n v="2018"/>
    <m/>
  </r>
  <r>
    <s v=""/>
    <d v="2018-04-19T00:00:00"/>
    <d v="2018-06-15T08:09:46"/>
    <x v="0"/>
    <x v="1"/>
    <s v="NF9381"/>
    <n v="2224"/>
    <x v="4"/>
    <n v="0"/>
    <x v="8"/>
    <x v="1"/>
    <x v="10"/>
    <n v="2018"/>
    <m/>
  </r>
  <r>
    <d v="2018-07-21T12:24:59"/>
    <d v="2018-04-23T00:00:00"/>
    <d v="2018-05-14T02:06:20"/>
    <x v="0"/>
    <x v="1"/>
    <s v="NF3247"/>
    <n v="3223"/>
    <x v="11"/>
    <n v="2018"/>
    <x v="8"/>
    <x v="1"/>
    <x v="9"/>
    <n v="2018"/>
    <m/>
  </r>
  <r>
    <d v="2018-07-18T22:23:37"/>
    <d v="2018-04-26T00:00:00"/>
    <d v="2018-06-14T00:22:09"/>
    <x v="0"/>
    <x v="4"/>
    <s v="NF4377"/>
    <n v="3446"/>
    <x v="11"/>
    <n v="2018"/>
    <x v="8"/>
    <x v="1"/>
    <x v="10"/>
    <n v="2018"/>
    <m/>
  </r>
  <r>
    <d v="2018-06-14T13:34:23"/>
    <d v="2018-04-30T00:00:00"/>
    <d v="2018-06-14T13:34:23"/>
    <x v="0"/>
    <x v="1"/>
    <s v="NF2988"/>
    <n v="4540"/>
    <x v="10"/>
    <n v="2018"/>
    <x v="8"/>
    <x v="1"/>
    <x v="10"/>
    <n v="2018"/>
    <m/>
  </r>
  <r>
    <d v="2018-08-18T15:26:28"/>
    <d v="2018-05-08T00:00:00"/>
    <d v="2018-07-02T22:06:22"/>
    <x v="0"/>
    <x v="2"/>
    <s v="NF4912"/>
    <n v="3862"/>
    <x v="12"/>
    <n v="2018"/>
    <x v="9"/>
    <x v="1"/>
    <x v="11"/>
    <n v="2018"/>
    <m/>
  </r>
  <r>
    <d v="2018-06-28T09:08:40"/>
    <d v="2018-05-11T00:00:00"/>
    <d v="2018-06-28T09:08:40"/>
    <x v="0"/>
    <x v="4"/>
    <s v="NF7104"/>
    <n v="611"/>
    <x v="10"/>
    <n v="2018"/>
    <x v="9"/>
    <x v="1"/>
    <x v="10"/>
    <n v="2018"/>
    <m/>
  </r>
  <r>
    <d v="2018-07-04T11:06:55"/>
    <d v="2018-05-13T00:00:00"/>
    <d v="2018-07-04T11:06:55"/>
    <x v="0"/>
    <x v="3"/>
    <s v="NF6700"/>
    <n v="1486"/>
    <x v="11"/>
    <n v="2018"/>
    <x v="9"/>
    <x v="1"/>
    <x v="11"/>
    <n v="2018"/>
    <m/>
  </r>
  <r>
    <d v="2018-06-01T02:54:58"/>
    <d v="2018-05-21T00:00:00"/>
    <d v="2018-06-01T02:54:58"/>
    <x v="0"/>
    <x v="1"/>
    <s v="NF7947"/>
    <n v="4850"/>
    <x v="10"/>
    <n v="2018"/>
    <x v="9"/>
    <x v="1"/>
    <x v="10"/>
    <n v="2018"/>
    <m/>
  </r>
  <r>
    <s v=""/>
    <d v="2018-05-24T00:00:00"/>
    <d v="2018-06-24T10:58:45"/>
    <x v="0"/>
    <x v="3"/>
    <s v="NF7741"/>
    <n v="3878"/>
    <x v="4"/>
    <n v="0"/>
    <x v="9"/>
    <x v="1"/>
    <x v="10"/>
    <n v="2018"/>
    <m/>
  </r>
  <r>
    <d v="2018-06-24T15:56:07"/>
    <d v="2018-05-29T00:00:00"/>
    <d v="2018-06-24T15:56:07"/>
    <x v="0"/>
    <x v="3"/>
    <s v="NF3255"/>
    <n v="976"/>
    <x v="10"/>
    <n v="2018"/>
    <x v="9"/>
    <x v="1"/>
    <x v="10"/>
    <n v="2018"/>
    <m/>
  </r>
  <r>
    <d v="2018-06-14T09:49:26"/>
    <d v="2018-05-30T00:00:00"/>
    <d v="2018-06-14T09:49:26"/>
    <x v="0"/>
    <x v="2"/>
    <s v="NF7106"/>
    <n v="3346"/>
    <x v="10"/>
    <n v="2018"/>
    <x v="9"/>
    <x v="1"/>
    <x v="10"/>
    <n v="2018"/>
    <m/>
  </r>
  <r>
    <d v="2018-08-01T18:40:48"/>
    <d v="2018-06-03T00:00:00"/>
    <d v="2018-08-01T18:40:48"/>
    <x v="0"/>
    <x v="4"/>
    <s v="NF1835"/>
    <n v="443"/>
    <x v="12"/>
    <n v="2018"/>
    <x v="10"/>
    <x v="1"/>
    <x v="0"/>
    <n v="2018"/>
    <m/>
  </r>
  <r>
    <d v="2018-07-28T00:49:39"/>
    <d v="2018-06-04T00:00:00"/>
    <d v="2018-07-28T00:49:39"/>
    <x v="0"/>
    <x v="4"/>
    <s v="NF7322"/>
    <n v="2781"/>
    <x v="11"/>
    <n v="2018"/>
    <x v="10"/>
    <x v="1"/>
    <x v="11"/>
    <n v="2018"/>
    <m/>
  </r>
  <r>
    <d v="2018-06-16T15:21:18"/>
    <d v="2018-06-05T00:00:00"/>
    <d v="2018-06-16T15:21:18"/>
    <x v="0"/>
    <x v="3"/>
    <s v="NF3899"/>
    <n v="1875"/>
    <x v="10"/>
    <n v="2018"/>
    <x v="10"/>
    <x v="1"/>
    <x v="10"/>
    <n v="2018"/>
    <m/>
  </r>
  <r>
    <d v="2018-07-14T23:49:32"/>
    <d v="2018-06-08T00:00:00"/>
    <d v="2018-07-14T23:49:32"/>
    <x v="0"/>
    <x v="1"/>
    <s v="NF5496"/>
    <n v="3134"/>
    <x v="11"/>
    <n v="2018"/>
    <x v="10"/>
    <x v="1"/>
    <x v="11"/>
    <n v="2018"/>
    <m/>
  </r>
  <r>
    <d v="2018-06-25T12:16:33"/>
    <d v="2018-06-10T00:00:00"/>
    <d v="2018-06-25T12:16:33"/>
    <x v="0"/>
    <x v="0"/>
    <s v="NF4824"/>
    <n v="2114"/>
    <x v="10"/>
    <n v="2018"/>
    <x v="10"/>
    <x v="1"/>
    <x v="10"/>
    <n v="2018"/>
    <m/>
  </r>
  <r>
    <d v="2018-08-08T03:38:11"/>
    <d v="2018-06-13T00:00:00"/>
    <d v="2018-08-08T03:38:11"/>
    <x v="0"/>
    <x v="3"/>
    <s v="NF2022"/>
    <n v="4961"/>
    <x v="12"/>
    <n v="2018"/>
    <x v="10"/>
    <x v="1"/>
    <x v="0"/>
    <n v="2018"/>
    <m/>
  </r>
  <r>
    <d v="2018-07-22T08:03:46"/>
    <d v="2018-06-14T00:00:00"/>
    <d v="2018-07-22T08:03:46"/>
    <x v="0"/>
    <x v="1"/>
    <s v="NF8075"/>
    <n v="909"/>
    <x v="11"/>
    <n v="2018"/>
    <x v="10"/>
    <x v="1"/>
    <x v="11"/>
    <n v="2018"/>
    <m/>
  </r>
  <r>
    <d v="2018-07-12T09:15:11"/>
    <d v="2018-06-15T00:00:00"/>
    <d v="2018-07-12T09:15:11"/>
    <x v="0"/>
    <x v="1"/>
    <s v="NF1137"/>
    <n v="2197"/>
    <x v="11"/>
    <n v="2018"/>
    <x v="10"/>
    <x v="1"/>
    <x v="11"/>
    <n v="2018"/>
    <m/>
  </r>
  <r>
    <d v="2018-09-04T18:49:58"/>
    <d v="2018-06-17T00:00:00"/>
    <d v="2018-07-29T06:14:28"/>
    <x v="0"/>
    <x v="2"/>
    <s v="NF3353"/>
    <n v="3045"/>
    <x v="0"/>
    <n v="2018"/>
    <x v="10"/>
    <x v="1"/>
    <x v="11"/>
    <n v="2018"/>
    <m/>
  </r>
  <r>
    <d v="2018-08-16T03:25:23"/>
    <d v="2018-06-21T00:00:00"/>
    <d v="2018-07-28T09:26:34"/>
    <x v="0"/>
    <x v="2"/>
    <s v="NF5074"/>
    <n v="460"/>
    <x v="12"/>
    <n v="2018"/>
    <x v="10"/>
    <x v="1"/>
    <x v="11"/>
    <n v="2018"/>
    <m/>
  </r>
  <r>
    <s v=""/>
    <d v="2018-06-24T00:00:00"/>
    <d v="2018-08-01T15:18:17"/>
    <x v="0"/>
    <x v="2"/>
    <s v="NF1725"/>
    <n v="770"/>
    <x v="4"/>
    <n v="0"/>
    <x v="10"/>
    <x v="1"/>
    <x v="0"/>
    <n v="2018"/>
    <m/>
  </r>
  <r>
    <d v="2018-08-09T01:35:18"/>
    <d v="2018-06-25T00:00:00"/>
    <d v="2018-08-05T17:42:47"/>
    <x v="0"/>
    <x v="1"/>
    <s v="NF5560"/>
    <n v="3646"/>
    <x v="12"/>
    <n v="2018"/>
    <x v="10"/>
    <x v="1"/>
    <x v="0"/>
    <n v="2018"/>
    <m/>
  </r>
  <r>
    <d v="2018-08-16T21:30:33"/>
    <d v="2018-06-29T00:00:00"/>
    <d v="2018-08-16T21:30:33"/>
    <x v="0"/>
    <x v="1"/>
    <s v="NF2674"/>
    <n v="2376"/>
    <x v="12"/>
    <n v="2018"/>
    <x v="10"/>
    <x v="1"/>
    <x v="0"/>
    <n v="2018"/>
    <m/>
  </r>
  <r>
    <d v="2018-07-29T08:42:05"/>
    <d v="2018-07-03T00:00:00"/>
    <d v="2018-07-29T08:42:05"/>
    <x v="0"/>
    <x v="1"/>
    <s v="NF2175"/>
    <n v="3940"/>
    <x v="11"/>
    <n v="2018"/>
    <x v="11"/>
    <x v="1"/>
    <x v="11"/>
    <n v="2018"/>
    <m/>
  </r>
  <r>
    <d v="2018-08-31T20:21:30"/>
    <d v="2018-07-04T00:00:00"/>
    <d v="2018-08-31T20:21:30"/>
    <x v="0"/>
    <x v="1"/>
    <s v="NF3338"/>
    <n v="1732"/>
    <x v="12"/>
    <n v="2018"/>
    <x v="11"/>
    <x v="1"/>
    <x v="0"/>
    <n v="2018"/>
    <m/>
  </r>
  <r>
    <d v="2018-08-04T02:05:08"/>
    <d v="2018-07-05T00:00:00"/>
    <d v="2018-08-04T02:05:08"/>
    <x v="0"/>
    <x v="4"/>
    <s v="NF7689"/>
    <n v="1306"/>
    <x v="12"/>
    <n v="2018"/>
    <x v="11"/>
    <x v="1"/>
    <x v="0"/>
    <n v="2018"/>
    <m/>
  </r>
  <r>
    <d v="2018-08-24T04:25:29"/>
    <d v="2018-07-07T00:00:00"/>
    <d v="2018-08-24T04:25:29"/>
    <x v="0"/>
    <x v="0"/>
    <s v="NF5938"/>
    <n v="3954"/>
    <x v="12"/>
    <n v="2018"/>
    <x v="11"/>
    <x v="1"/>
    <x v="0"/>
    <n v="2018"/>
    <m/>
  </r>
  <r>
    <d v="2018-09-24T01:20:25"/>
    <d v="2018-07-11T00:00:00"/>
    <d v="2018-08-11T15:48:56"/>
    <x v="0"/>
    <x v="2"/>
    <s v="NF9391"/>
    <n v="4090"/>
    <x v="0"/>
    <n v="2018"/>
    <x v="11"/>
    <x v="1"/>
    <x v="0"/>
    <n v="2018"/>
    <m/>
  </r>
  <r>
    <d v="2018-07-30T01:14:31"/>
    <d v="2018-07-12T00:00:00"/>
    <d v="2018-07-30T01:14:31"/>
    <x v="0"/>
    <x v="3"/>
    <s v="NF6298"/>
    <n v="2713"/>
    <x v="11"/>
    <n v="2018"/>
    <x v="11"/>
    <x v="1"/>
    <x v="11"/>
    <n v="2018"/>
    <m/>
  </r>
  <r>
    <d v="2018-07-21T16:06:50"/>
    <d v="2018-07-16T00:00:00"/>
    <d v="2018-07-21T16:06:50"/>
    <x v="0"/>
    <x v="1"/>
    <s v="NF7941"/>
    <n v="3482"/>
    <x v="11"/>
    <n v="2018"/>
    <x v="11"/>
    <x v="1"/>
    <x v="11"/>
    <n v="2018"/>
    <m/>
  </r>
  <r>
    <d v="2018-09-03T07:30:56"/>
    <d v="2018-07-18T00:00:00"/>
    <d v="2018-09-03T07:30:56"/>
    <x v="0"/>
    <x v="1"/>
    <s v="NF3604"/>
    <n v="2071"/>
    <x v="0"/>
    <n v="2018"/>
    <x v="11"/>
    <x v="1"/>
    <x v="1"/>
    <n v="2018"/>
    <m/>
  </r>
  <r>
    <d v="2018-08-21T18:39:14"/>
    <d v="2018-07-23T00:00:00"/>
    <d v="2018-08-21T18:39:14"/>
    <x v="0"/>
    <x v="2"/>
    <s v="NF4605"/>
    <n v="4258"/>
    <x v="12"/>
    <n v="2018"/>
    <x v="11"/>
    <x v="1"/>
    <x v="0"/>
    <n v="2018"/>
    <m/>
  </r>
  <r>
    <d v="2018-11-24T17:33:03"/>
    <d v="2018-07-25T00:00:00"/>
    <d v="2018-09-07T04:16:41"/>
    <x v="0"/>
    <x v="0"/>
    <s v="NF1759"/>
    <n v="4383"/>
    <x v="2"/>
    <n v="2018"/>
    <x v="11"/>
    <x v="1"/>
    <x v="1"/>
    <n v="2018"/>
    <m/>
  </r>
  <r>
    <d v="2018-09-09T16:42:33"/>
    <d v="2018-07-29T00:00:00"/>
    <d v="2018-09-09T16:42:33"/>
    <x v="0"/>
    <x v="1"/>
    <s v="NF2800"/>
    <n v="1369"/>
    <x v="0"/>
    <n v="2018"/>
    <x v="11"/>
    <x v="1"/>
    <x v="1"/>
    <n v="2018"/>
    <m/>
  </r>
  <r>
    <d v="2018-09-14T13:40:35"/>
    <d v="2018-08-03T00:00:00"/>
    <d v="2018-09-14T13:40:35"/>
    <x v="0"/>
    <x v="1"/>
    <s v="NF7248"/>
    <n v="331"/>
    <x v="0"/>
    <n v="2018"/>
    <x v="0"/>
    <x v="1"/>
    <x v="1"/>
    <n v="2018"/>
    <m/>
  </r>
  <r>
    <d v="2018-08-09T08:15:02"/>
    <d v="2018-08-06T00:00:00"/>
    <d v="2018-08-09T08:15:02"/>
    <x v="0"/>
    <x v="1"/>
    <s v="NF5280"/>
    <n v="3031"/>
    <x v="12"/>
    <n v="2018"/>
    <x v="0"/>
    <x v="1"/>
    <x v="0"/>
    <n v="2018"/>
    <m/>
  </r>
  <r>
    <d v="2018-08-29T10:43:21"/>
    <d v="2018-08-09T00:00:00"/>
    <d v="2018-08-29T10:43:21"/>
    <x v="0"/>
    <x v="0"/>
    <s v="NF2968"/>
    <n v="1200"/>
    <x v="12"/>
    <n v="2018"/>
    <x v="0"/>
    <x v="1"/>
    <x v="0"/>
    <n v="2018"/>
    <m/>
  </r>
  <r>
    <d v="2018-08-31T18:29:50"/>
    <d v="2018-08-11T00:00:00"/>
    <d v="2018-08-31T18:29:50"/>
    <x v="0"/>
    <x v="0"/>
    <s v="NF4862"/>
    <n v="405"/>
    <x v="12"/>
    <n v="2018"/>
    <x v="0"/>
    <x v="1"/>
    <x v="0"/>
    <n v="2018"/>
    <m/>
  </r>
  <r>
    <d v="2018-09-17T07:55:11"/>
    <d v="2018-08-14T00:00:00"/>
    <d v="2018-09-17T07:55:11"/>
    <x v="0"/>
    <x v="3"/>
    <s v="NF2988"/>
    <n v="3080"/>
    <x v="0"/>
    <n v="2018"/>
    <x v="0"/>
    <x v="1"/>
    <x v="1"/>
    <n v="2018"/>
    <m/>
  </r>
  <r>
    <d v="2018-08-17T07:33:55"/>
    <d v="2018-08-17T00:00:00"/>
    <d v="2018-08-17T07:33:55"/>
    <x v="0"/>
    <x v="1"/>
    <s v="NF6224"/>
    <n v="2137"/>
    <x v="12"/>
    <n v="2018"/>
    <x v="0"/>
    <x v="1"/>
    <x v="0"/>
    <n v="2018"/>
    <m/>
  </r>
  <r>
    <d v="2018-10-15T11:59:23"/>
    <d v="2018-08-24T00:00:00"/>
    <d v="2018-10-15T11:59:23"/>
    <x v="0"/>
    <x v="2"/>
    <s v="NF6974"/>
    <n v="4287"/>
    <x v="1"/>
    <n v="2018"/>
    <x v="0"/>
    <x v="1"/>
    <x v="2"/>
    <n v="2018"/>
    <m/>
  </r>
  <r>
    <d v="2018-10-22T21:34:17"/>
    <d v="2018-08-26T00:00:00"/>
    <d v="2018-10-22T21:34:17"/>
    <x v="0"/>
    <x v="2"/>
    <s v="NF3171"/>
    <n v="4857"/>
    <x v="1"/>
    <n v="2018"/>
    <x v="0"/>
    <x v="1"/>
    <x v="2"/>
    <n v="2018"/>
    <m/>
  </r>
  <r>
    <d v="2018-10-20T21:50:28"/>
    <d v="2018-08-30T00:00:00"/>
    <d v="2018-10-20T21:50:28"/>
    <x v="0"/>
    <x v="1"/>
    <s v="NF9089"/>
    <n v="507"/>
    <x v="1"/>
    <n v="2018"/>
    <x v="0"/>
    <x v="1"/>
    <x v="2"/>
    <n v="2018"/>
    <m/>
  </r>
  <r>
    <d v="2018-09-11T09:18:13"/>
    <d v="2018-08-31T00:00:00"/>
    <d v="2018-09-11T09:18:13"/>
    <x v="0"/>
    <x v="0"/>
    <s v="NF9607"/>
    <n v="2467"/>
    <x v="0"/>
    <n v="2018"/>
    <x v="0"/>
    <x v="1"/>
    <x v="1"/>
    <n v="2018"/>
    <m/>
  </r>
  <r>
    <s v=""/>
    <d v="2018-09-01T00:00:00"/>
    <d v="2018-09-27T15:55:52"/>
    <x v="0"/>
    <x v="1"/>
    <s v="NF6643"/>
    <n v="4253"/>
    <x v="4"/>
    <n v="0"/>
    <x v="1"/>
    <x v="1"/>
    <x v="1"/>
    <n v="2018"/>
    <m/>
  </r>
  <r>
    <d v="2018-09-14T18:46:28"/>
    <d v="2018-09-07T00:00:00"/>
    <d v="2018-09-14T18:46:28"/>
    <x v="0"/>
    <x v="2"/>
    <s v="NF3939"/>
    <n v="2391"/>
    <x v="0"/>
    <n v="2018"/>
    <x v="1"/>
    <x v="1"/>
    <x v="1"/>
    <n v="2018"/>
    <m/>
  </r>
  <r>
    <d v="2018-09-27T17:55:23"/>
    <d v="2018-09-09T00:00:00"/>
    <d v="2018-09-22T19:10:46"/>
    <x v="0"/>
    <x v="1"/>
    <s v="NF3599"/>
    <n v="3669"/>
    <x v="0"/>
    <n v="2018"/>
    <x v="1"/>
    <x v="1"/>
    <x v="1"/>
    <n v="2018"/>
    <m/>
  </r>
  <r>
    <d v="2018-12-18T12:03:31"/>
    <d v="2018-09-12T00:00:00"/>
    <d v="2018-10-10T05:32:48"/>
    <x v="0"/>
    <x v="1"/>
    <s v="NF9914"/>
    <n v="1207"/>
    <x v="3"/>
    <n v="2018"/>
    <x v="1"/>
    <x v="1"/>
    <x v="2"/>
    <n v="2018"/>
    <m/>
  </r>
  <r>
    <d v="2018-11-08T01:06:09"/>
    <d v="2018-09-18T00:00:00"/>
    <d v="2018-11-08T01:06:09"/>
    <x v="0"/>
    <x v="0"/>
    <s v="NF5492"/>
    <n v="2539"/>
    <x v="2"/>
    <n v="2018"/>
    <x v="1"/>
    <x v="1"/>
    <x v="3"/>
    <n v="2018"/>
    <m/>
  </r>
  <r>
    <d v="2018-10-01T12:07:20"/>
    <d v="2018-09-20T00:00:00"/>
    <d v="2018-10-01T12:07:20"/>
    <x v="0"/>
    <x v="4"/>
    <s v="NF7516"/>
    <n v="2895"/>
    <x v="1"/>
    <n v="2018"/>
    <x v="1"/>
    <x v="1"/>
    <x v="2"/>
    <n v="2018"/>
    <m/>
  </r>
  <r>
    <d v="2018-10-15T18:58:28"/>
    <d v="2018-09-21T00:00:00"/>
    <d v="2018-10-04T04:41:37"/>
    <x v="0"/>
    <x v="1"/>
    <s v="NF8652"/>
    <n v="2106"/>
    <x v="1"/>
    <n v="2018"/>
    <x v="1"/>
    <x v="1"/>
    <x v="2"/>
    <n v="2018"/>
    <m/>
  </r>
  <r>
    <d v="2018-11-01T16:45:30"/>
    <d v="2018-09-23T00:00:00"/>
    <d v="2018-11-01T16:45:30"/>
    <x v="0"/>
    <x v="4"/>
    <s v="NF4809"/>
    <n v="3742"/>
    <x v="2"/>
    <n v="2018"/>
    <x v="1"/>
    <x v="1"/>
    <x v="3"/>
    <n v="2018"/>
    <m/>
  </r>
  <r>
    <d v="2018-10-22T15:14:34"/>
    <d v="2018-09-26T00:00:00"/>
    <d v="2018-10-22T15:14:34"/>
    <x v="0"/>
    <x v="0"/>
    <s v="NF5491"/>
    <n v="3222"/>
    <x v="1"/>
    <n v="2018"/>
    <x v="1"/>
    <x v="1"/>
    <x v="2"/>
    <n v="2018"/>
    <m/>
  </r>
  <r>
    <d v="2018-10-19T07:03:23"/>
    <d v="2018-10-01T00:00:00"/>
    <d v="2018-10-19T07:03:23"/>
    <x v="0"/>
    <x v="1"/>
    <s v="NF7862"/>
    <n v="673"/>
    <x v="1"/>
    <n v="2018"/>
    <x v="2"/>
    <x v="1"/>
    <x v="2"/>
    <n v="2018"/>
    <m/>
  </r>
  <r>
    <s v=""/>
    <d v="2018-10-05T00:00:00"/>
    <d v="2018-10-26T19:35:25"/>
    <x v="0"/>
    <x v="3"/>
    <s v="NF3137"/>
    <n v="4922"/>
    <x v="4"/>
    <n v="0"/>
    <x v="2"/>
    <x v="1"/>
    <x v="2"/>
    <n v="2018"/>
    <m/>
  </r>
  <r>
    <d v="2019-01-26T06:08:35"/>
    <d v="2018-10-09T00:00:00"/>
    <d v="2018-11-28T21:26:54"/>
    <x v="0"/>
    <x v="2"/>
    <s v="NF2705"/>
    <n v="1688"/>
    <x v="6"/>
    <n v="2019"/>
    <x v="2"/>
    <x v="1"/>
    <x v="3"/>
    <n v="2018"/>
    <m/>
  </r>
  <r>
    <d v="2018-12-08T18:35:22"/>
    <d v="2018-10-09T00:00:00"/>
    <d v="2018-11-19T12:14:44"/>
    <x v="0"/>
    <x v="2"/>
    <s v="NF9537"/>
    <n v="979"/>
    <x v="3"/>
    <n v="2018"/>
    <x v="2"/>
    <x v="1"/>
    <x v="3"/>
    <n v="2018"/>
    <m/>
  </r>
  <r>
    <d v="2018-10-27T20:54:27"/>
    <d v="2018-10-14T00:00:00"/>
    <d v="2018-10-27T20:54:27"/>
    <x v="0"/>
    <x v="1"/>
    <s v="NF1700"/>
    <n v="3744"/>
    <x v="1"/>
    <n v="2018"/>
    <x v="2"/>
    <x v="1"/>
    <x v="2"/>
    <n v="2018"/>
    <m/>
  </r>
  <r>
    <d v="2018-12-04T03:16:57"/>
    <d v="2018-10-16T00:00:00"/>
    <d v="2018-12-04T03:16:57"/>
    <x v="0"/>
    <x v="2"/>
    <s v="NF9052"/>
    <n v="4061"/>
    <x v="3"/>
    <n v="2018"/>
    <x v="2"/>
    <x v="1"/>
    <x v="4"/>
    <n v="2018"/>
    <m/>
  </r>
  <r>
    <d v="2019-01-28T02:30:23"/>
    <d v="2018-10-21T00:00:00"/>
    <d v="2018-12-01T19:29:45"/>
    <x v="0"/>
    <x v="0"/>
    <s v="NF9827"/>
    <n v="4404"/>
    <x v="6"/>
    <n v="2019"/>
    <x v="2"/>
    <x v="1"/>
    <x v="4"/>
    <n v="2018"/>
    <m/>
  </r>
  <r>
    <d v="2018-11-15T14:37:18"/>
    <d v="2018-10-25T00:00:00"/>
    <d v="2018-11-15T14:37:18"/>
    <x v="0"/>
    <x v="1"/>
    <s v="NF4056"/>
    <n v="2429"/>
    <x v="2"/>
    <n v="2018"/>
    <x v="2"/>
    <x v="1"/>
    <x v="3"/>
    <n v="2018"/>
    <m/>
  </r>
  <r>
    <d v="2018-12-23T10:14:59"/>
    <d v="2018-10-25T00:00:00"/>
    <d v="2018-12-23T10:14:59"/>
    <x v="0"/>
    <x v="0"/>
    <s v="NF4381"/>
    <n v="2713"/>
    <x v="3"/>
    <n v="2018"/>
    <x v="2"/>
    <x v="1"/>
    <x v="4"/>
    <n v="2018"/>
    <m/>
  </r>
  <r>
    <d v="2018-11-12T18:59:39"/>
    <d v="2018-10-30T00:00:00"/>
    <d v="2018-11-12T18:59:39"/>
    <x v="0"/>
    <x v="1"/>
    <s v="NF5374"/>
    <n v="3787"/>
    <x v="2"/>
    <n v="2018"/>
    <x v="2"/>
    <x v="1"/>
    <x v="3"/>
    <n v="2018"/>
    <m/>
  </r>
  <r>
    <d v="2019-02-07T00:24:31"/>
    <d v="2018-11-04T00:00:00"/>
    <d v="2018-12-08T21:36:08"/>
    <x v="0"/>
    <x v="4"/>
    <s v="NF4782"/>
    <n v="1820"/>
    <x v="5"/>
    <n v="2019"/>
    <x v="3"/>
    <x v="1"/>
    <x v="4"/>
    <n v="2018"/>
    <m/>
  </r>
  <r>
    <d v="2018-11-27T14:09:21"/>
    <d v="2018-11-08T00:00:00"/>
    <d v="2018-11-27T14:09:21"/>
    <x v="0"/>
    <x v="1"/>
    <s v="NF9770"/>
    <n v="4135"/>
    <x v="2"/>
    <n v="2018"/>
    <x v="3"/>
    <x v="1"/>
    <x v="3"/>
    <n v="2018"/>
    <m/>
  </r>
  <r>
    <d v="2019-01-02T08:14:42"/>
    <d v="2018-11-11T00:00:00"/>
    <d v="2018-11-17T02:12:26"/>
    <x v="0"/>
    <x v="1"/>
    <s v="NF3186"/>
    <n v="3902"/>
    <x v="6"/>
    <n v="2019"/>
    <x v="3"/>
    <x v="1"/>
    <x v="3"/>
    <n v="2018"/>
    <m/>
  </r>
  <r>
    <d v="2019-02-27T01:57:03"/>
    <d v="2018-11-14T00:00:00"/>
    <d v="2018-12-07T17:43:50"/>
    <x v="0"/>
    <x v="1"/>
    <s v="NF7423"/>
    <n v="4319"/>
    <x v="5"/>
    <n v="2019"/>
    <x v="3"/>
    <x v="1"/>
    <x v="4"/>
    <n v="2018"/>
    <m/>
  </r>
  <r>
    <d v="2018-12-30T17:57:50"/>
    <d v="2018-11-17T00:00:00"/>
    <d v="2018-12-30T17:57:50"/>
    <x v="0"/>
    <x v="0"/>
    <s v="NF3114"/>
    <n v="3068"/>
    <x v="3"/>
    <n v="2018"/>
    <x v="3"/>
    <x v="1"/>
    <x v="4"/>
    <n v="2018"/>
    <m/>
  </r>
  <r>
    <d v="2018-12-21T09:00:52"/>
    <d v="2018-11-21T00:00:00"/>
    <d v="2018-12-21T09:00:52"/>
    <x v="0"/>
    <x v="1"/>
    <s v="NF1359"/>
    <n v="1880"/>
    <x v="3"/>
    <n v="2018"/>
    <x v="3"/>
    <x v="1"/>
    <x v="4"/>
    <n v="2018"/>
    <m/>
  </r>
  <r>
    <s v=""/>
    <d v="2018-11-23T00:00:00"/>
    <d v="2018-12-31T01:31:16"/>
    <x v="0"/>
    <x v="1"/>
    <s v="NF5107"/>
    <n v="1414"/>
    <x v="4"/>
    <n v="0"/>
    <x v="3"/>
    <x v="1"/>
    <x v="4"/>
    <n v="2018"/>
    <m/>
  </r>
  <r>
    <s v=""/>
    <d v="2018-11-26T00:00:00"/>
    <d v="2018-12-13T21:21:29"/>
    <x v="0"/>
    <x v="3"/>
    <s v="NF4367"/>
    <n v="919"/>
    <x v="4"/>
    <n v="0"/>
    <x v="3"/>
    <x v="1"/>
    <x v="4"/>
    <n v="2018"/>
    <m/>
  </r>
  <r>
    <d v="2019-01-12T23:10:46"/>
    <d v="2018-11-27T00:00:00"/>
    <d v="2019-01-12T23:10:46"/>
    <x v="0"/>
    <x v="1"/>
    <s v="NF8386"/>
    <n v="4801"/>
    <x v="6"/>
    <n v="2019"/>
    <x v="3"/>
    <x v="1"/>
    <x v="5"/>
    <n v="2019"/>
    <m/>
  </r>
  <r>
    <s v=""/>
    <d v="2018-11-30T00:00:00"/>
    <d v="2018-12-21T06:25:18"/>
    <x v="0"/>
    <x v="2"/>
    <s v="NF5922"/>
    <n v="4639"/>
    <x v="4"/>
    <n v="0"/>
    <x v="3"/>
    <x v="1"/>
    <x v="4"/>
    <n v="2018"/>
    <m/>
  </r>
  <r>
    <d v="2019-03-20T03:24:50"/>
    <d v="2018-12-06T00:00:00"/>
    <d v="2019-01-22T09:22:29"/>
    <x v="0"/>
    <x v="1"/>
    <s v="NF9970"/>
    <n v="1209"/>
    <x v="7"/>
    <n v="2019"/>
    <x v="4"/>
    <x v="1"/>
    <x v="5"/>
    <n v="2019"/>
    <m/>
  </r>
  <r>
    <s v=""/>
    <d v="2018-12-10T00:00:00"/>
    <d v="2019-01-12T04:05:06"/>
    <x v="0"/>
    <x v="2"/>
    <s v="NF1938"/>
    <n v="483"/>
    <x v="4"/>
    <n v="0"/>
    <x v="4"/>
    <x v="1"/>
    <x v="5"/>
    <n v="2019"/>
    <m/>
  </r>
  <r>
    <d v="2019-01-04T09:42:41"/>
    <d v="2018-12-17T00:00:00"/>
    <d v="2019-01-04T09:42:41"/>
    <x v="0"/>
    <x v="1"/>
    <s v="NF7772"/>
    <n v="373"/>
    <x v="6"/>
    <n v="2019"/>
    <x v="4"/>
    <x v="1"/>
    <x v="5"/>
    <n v="2019"/>
    <m/>
  </r>
  <r>
    <d v="2018-12-25T16:39:40"/>
    <d v="2018-12-20T00:00:00"/>
    <d v="2018-12-25T16:39:40"/>
    <x v="0"/>
    <x v="0"/>
    <s v="NF9932"/>
    <n v="2088"/>
    <x v="3"/>
    <n v="2018"/>
    <x v="4"/>
    <x v="1"/>
    <x v="4"/>
    <n v="2018"/>
    <m/>
  </r>
  <r>
    <d v="2019-02-01T19:36:46"/>
    <d v="2018-12-21T00:00:00"/>
    <d v="2019-02-01T19:36:46"/>
    <x v="0"/>
    <x v="2"/>
    <s v="NF2970"/>
    <n v="1168"/>
    <x v="5"/>
    <n v="2019"/>
    <x v="4"/>
    <x v="1"/>
    <x v="6"/>
    <n v="2019"/>
    <m/>
  </r>
  <r>
    <d v="2019-03-26T21:47:46"/>
    <d v="2018-12-23T00:00:00"/>
    <d v="2019-01-28T21:24:55"/>
    <x v="0"/>
    <x v="2"/>
    <s v="NF4423"/>
    <n v="4429"/>
    <x v="7"/>
    <n v="2019"/>
    <x v="4"/>
    <x v="1"/>
    <x v="5"/>
    <n v="2019"/>
    <m/>
  </r>
  <r>
    <d v="2019-02-23T16:37:34"/>
    <d v="2018-12-28T00:00:00"/>
    <d v="2019-02-23T16:37:34"/>
    <x v="0"/>
    <x v="1"/>
    <s v="NF9682"/>
    <n v="4955"/>
    <x v="5"/>
    <n v="2019"/>
    <x v="4"/>
    <x v="1"/>
    <x v="6"/>
    <n v="2019"/>
    <m/>
  </r>
  <r>
    <d v="2019-01-19T02:05:23"/>
    <d v="2018-12-31T00:00:00"/>
    <d v="2019-01-18T02:10:28"/>
    <x v="0"/>
    <x v="1"/>
    <s v="NF7840"/>
    <n v="3201"/>
    <x v="6"/>
    <n v="2019"/>
    <x v="4"/>
    <x v="1"/>
    <x v="5"/>
    <n v="2019"/>
    <m/>
  </r>
  <r>
    <d v="2019-02-15T16:37:04"/>
    <d v="2019-01-04T00:00:00"/>
    <d v="2019-02-15T16:37:04"/>
    <x v="0"/>
    <x v="4"/>
    <s v="NF4946"/>
    <n v="3007"/>
    <x v="5"/>
    <n v="2019"/>
    <x v="5"/>
    <x v="2"/>
    <x v="6"/>
    <n v="2019"/>
    <m/>
  </r>
  <r>
    <d v="2019-02-15T02:44:50"/>
    <d v="2019-01-08T00:00:00"/>
    <d v="2019-02-15T02:44:50"/>
    <x v="0"/>
    <x v="2"/>
    <s v="NF6806"/>
    <n v="900"/>
    <x v="5"/>
    <n v="2019"/>
    <x v="5"/>
    <x v="2"/>
    <x v="6"/>
    <n v="2019"/>
    <m/>
  </r>
  <r>
    <d v="2019-02-13T05:18:28"/>
    <d v="2019-01-13T00:00:00"/>
    <d v="2019-02-13T05:18:28"/>
    <x v="0"/>
    <x v="1"/>
    <s v="NF3882"/>
    <n v="2970"/>
    <x v="5"/>
    <n v="2019"/>
    <x v="5"/>
    <x v="2"/>
    <x v="6"/>
    <n v="2019"/>
    <m/>
  </r>
  <r>
    <d v="2019-05-16T18:46:13"/>
    <d v="2019-01-17T00:00:00"/>
    <d v="2019-03-14T13:02:36"/>
    <x v="0"/>
    <x v="3"/>
    <s v="NF1850"/>
    <n v="4993"/>
    <x v="8"/>
    <n v="2019"/>
    <x v="5"/>
    <x v="2"/>
    <x v="7"/>
    <n v="2019"/>
    <m/>
  </r>
  <r>
    <d v="2019-01-20T22:55:55"/>
    <d v="2019-01-20T00:00:00"/>
    <d v="2019-01-20T22:55:55"/>
    <x v="0"/>
    <x v="2"/>
    <s v="NF7979"/>
    <n v="1664"/>
    <x v="6"/>
    <n v="2019"/>
    <x v="5"/>
    <x v="2"/>
    <x v="5"/>
    <n v="2019"/>
    <m/>
  </r>
  <r>
    <d v="2019-02-26T14:45:57"/>
    <d v="2019-01-21T00:00:00"/>
    <d v="2019-02-26T14:45:57"/>
    <x v="0"/>
    <x v="1"/>
    <s v="NF1547"/>
    <n v="1815"/>
    <x v="5"/>
    <n v="2019"/>
    <x v="5"/>
    <x v="2"/>
    <x v="6"/>
    <n v="2019"/>
    <m/>
  </r>
  <r>
    <d v="2019-02-09T01:03:10"/>
    <d v="2019-01-23T00:00:00"/>
    <d v="2019-02-09T01:03:10"/>
    <x v="0"/>
    <x v="4"/>
    <s v="NF2309"/>
    <n v="3752"/>
    <x v="5"/>
    <n v="2019"/>
    <x v="5"/>
    <x v="2"/>
    <x v="6"/>
    <n v="2019"/>
    <m/>
  </r>
  <r>
    <d v="2019-02-17T10:09:23"/>
    <d v="2019-01-27T00:00:00"/>
    <d v="2019-02-17T10:09:23"/>
    <x v="0"/>
    <x v="1"/>
    <s v="NF5791"/>
    <n v="177"/>
    <x v="5"/>
    <n v="2019"/>
    <x v="5"/>
    <x v="2"/>
    <x v="6"/>
    <n v="2019"/>
    <m/>
  </r>
  <r>
    <d v="2019-02-17T09:41:51"/>
    <d v="2019-01-29T00:00:00"/>
    <d v="2019-02-17T09:41:51"/>
    <x v="0"/>
    <x v="1"/>
    <s v="NF2982"/>
    <n v="3619"/>
    <x v="5"/>
    <n v="2019"/>
    <x v="5"/>
    <x v="2"/>
    <x v="6"/>
    <n v="2019"/>
    <m/>
  </r>
  <r>
    <d v="2019-03-10T23:45:15"/>
    <d v="2019-02-02T00:00:00"/>
    <d v="2019-03-10T23:45:15"/>
    <x v="0"/>
    <x v="4"/>
    <s v="NF1796"/>
    <n v="4030"/>
    <x v="7"/>
    <n v="2019"/>
    <x v="6"/>
    <x v="2"/>
    <x v="7"/>
    <n v="2019"/>
    <m/>
  </r>
  <r>
    <d v="2019-02-16T21:15:54"/>
    <d v="2019-02-05T00:00:00"/>
    <d v="2019-02-16T21:15:54"/>
    <x v="0"/>
    <x v="4"/>
    <s v="NF2396"/>
    <n v="4157"/>
    <x v="5"/>
    <n v="2019"/>
    <x v="6"/>
    <x v="2"/>
    <x v="6"/>
    <n v="2019"/>
    <m/>
  </r>
  <r>
    <d v="2019-03-08T19:47:59"/>
    <d v="2019-02-06T00:00:00"/>
    <d v="2019-03-08T19:47:59"/>
    <x v="0"/>
    <x v="0"/>
    <s v="NF8281"/>
    <n v="1417"/>
    <x v="7"/>
    <n v="2019"/>
    <x v="6"/>
    <x v="2"/>
    <x v="7"/>
    <n v="2019"/>
    <m/>
  </r>
  <r>
    <d v="2019-03-16T07:28:02"/>
    <d v="2019-02-09T00:00:00"/>
    <d v="2019-03-16T07:28:02"/>
    <x v="0"/>
    <x v="2"/>
    <s v="NF3155"/>
    <n v="1117"/>
    <x v="7"/>
    <n v="2019"/>
    <x v="6"/>
    <x v="2"/>
    <x v="7"/>
    <n v="2019"/>
    <m/>
  </r>
  <r>
    <d v="2019-03-17T15:39:40"/>
    <d v="2019-02-10T00:00:00"/>
    <d v="2019-03-17T15:39:40"/>
    <x v="0"/>
    <x v="3"/>
    <s v="NF4849"/>
    <n v="4461"/>
    <x v="7"/>
    <n v="2019"/>
    <x v="6"/>
    <x v="2"/>
    <x v="7"/>
    <n v="2019"/>
    <m/>
  </r>
  <r>
    <d v="2019-04-05T01:14:25"/>
    <d v="2019-02-12T00:00:00"/>
    <d v="2019-03-30T02:17:21"/>
    <x v="0"/>
    <x v="1"/>
    <s v="NF4647"/>
    <n v="3732"/>
    <x v="9"/>
    <n v="2019"/>
    <x v="6"/>
    <x v="2"/>
    <x v="7"/>
    <n v="2019"/>
    <m/>
  </r>
  <r>
    <d v="2019-02-16T10:14:23"/>
    <d v="2019-02-13T00:00:00"/>
    <d v="2019-02-16T10:14:23"/>
    <x v="0"/>
    <x v="2"/>
    <s v="NF9056"/>
    <n v="2024"/>
    <x v="5"/>
    <n v="2019"/>
    <x v="6"/>
    <x v="2"/>
    <x v="6"/>
    <n v="2019"/>
    <m/>
  </r>
  <r>
    <s v=""/>
    <d v="2019-02-16T00:00:00"/>
    <d v="2019-04-15T04:56:28"/>
    <x v="0"/>
    <x v="1"/>
    <s v="NF4097"/>
    <n v="928"/>
    <x v="4"/>
    <n v="0"/>
    <x v="6"/>
    <x v="2"/>
    <x v="8"/>
    <n v="2019"/>
    <m/>
  </r>
  <r>
    <d v="2019-04-05T01:36:02"/>
    <d v="2019-02-17T00:00:00"/>
    <d v="2019-04-05T01:36:02"/>
    <x v="0"/>
    <x v="1"/>
    <s v="NF9792"/>
    <n v="3557"/>
    <x v="9"/>
    <n v="2019"/>
    <x v="6"/>
    <x v="2"/>
    <x v="8"/>
    <n v="2019"/>
    <m/>
  </r>
  <r>
    <d v="2019-03-16T19:41:49"/>
    <d v="2019-02-18T00:00:00"/>
    <d v="2019-03-16T19:41:49"/>
    <x v="0"/>
    <x v="2"/>
    <s v="NF1943"/>
    <n v="741"/>
    <x v="7"/>
    <n v="2019"/>
    <x v="6"/>
    <x v="2"/>
    <x v="7"/>
    <n v="2019"/>
    <m/>
  </r>
  <r>
    <d v="2019-03-24T05:21:02"/>
    <d v="2019-02-21T00:00:00"/>
    <d v="2019-03-24T05:21:02"/>
    <x v="0"/>
    <x v="2"/>
    <s v="NF5598"/>
    <n v="850"/>
    <x v="7"/>
    <n v="2019"/>
    <x v="6"/>
    <x v="2"/>
    <x v="7"/>
    <n v="2019"/>
    <m/>
  </r>
  <r>
    <d v="2019-06-09T01:55:14"/>
    <d v="2019-02-26T00:00:00"/>
    <d v="2019-04-08T19:32:27"/>
    <x v="0"/>
    <x v="1"/>
    <s v="NF8881"/>
    <n v="4741"/>
    <x v="10"/>
    <n v="2019"/>
    <x v="6"/>
    <x v="2"/>
    <x v="8"/>
    <n v="2019"/>
    <m/>
  </r>
  <r>
    <d v="2019-04-16T11:01:03"/>
    <d v="2019-03-01T00:00:00"/>
    <d v="2019-04-16T11:01:03"/>
    <x v="0"/>
    <x v="0"/>
    <s v="NF3500"/>
    <n v="471"/>
    <x v="9"/>
    <n v="2019"/>
    <x v="7"/>
    <x v="2"/>
    <x v="8"/>
    <n v="2019"/>
    <m/>
  </r>
  <r>
    <d v="2019-05-05T00:09:47"/>
    <d v="2019-03-03T00:00:00"/>
    <d v="2019-04-13T17:11:44"/>
    <x v="0"/>
    <x v="0"/>
    <s v="NF3489"/>
    <n v="517"/>
    <x v="8"/>
    <n v="2019"/>
    <x v="7"/>
    <x v="2"/>
    <x v="8"/>
    <n v="2019"/>
    <m/>
  </r>
  <r>
    <d v="2019-04-08T05:18:52"/>
    <d v="2019-03-10T00:00:00"/>
    <d v="2019-04-08T05:18:52"/>
    <x v="0"/>
    <x v="0"/>
    <s v="NF8682"/>
    <n v="3034"/>
    <x v="9"/>
    <n v="2019"/>
    <x v="7"/>
    <x v="2"/>
    <x v="8"/>
    <n v="2019"/>
    <m/>
  </r>
  <r>
    <d v="2019-04-23T13:50:46"/>
    <d v="2019-03-13T00:00:00"/>
    <d v="2019-04-23T13:50:46"/>
    <x v="0"/>
    <x v="1"/>
    <s v="NF8525"/>
    <n v="3172"/>
    <x v="9"/>
    <n v="2019"/>
    <x v="7"/>
    <x v="2"/>
    <x v="8"/>
    <n v="2019"/>
    <m/>
  </r>
  <r>
    <d v="2019-03-31T16:25:16"/>
    <d v="2019-03-19T00:00:00"/>
    <d v="2019-03-31T16:25:16"/>
    <x v="0"/>
    <x v="4"/>
    <s v="NF2006"/>
    <n v="2069"/>
    <x v="7"/>
    <n v="2019"/>
    <x v="7"/>
    <x v="2"/>
    <x v="7"/>
    <n v="2019"/>
    <m/>
  </r>
  <r>
    <d v="2019-05-29T08:20:09"/>
    <d v="2019-03-21T00:00:00"/>
    <d v="2019-04-04T11:22:30"/>
    <x v="0"/>
    <x v="4"/>
    <s v="NF7648"/>
    <n v="3849"/>
    <x v="8"/>
    <n v="2019"/>
    <x v="7"/>
    <x v="2"/>
    <x v="8"/>
    <n v="2019"/>
    <m/>
  </r>
  <r>
    <d v="2019-06-06T15:52:07"/>
    <d v="2019-03-27T00:00:00"/>
    <d v="2019-05-01T01:07:37"/>
    <x v="0"/>
    <x v="2"/>
    <s v="NF6770"/>
    <n v="4141"/>
    <x v="10"/>
    <n v="2019"/>
    <x v="7"/>
    <x v="2"/>
    <x v="9"/>
    <n v="2019"/>
    <m/>
  </r>
  <r>
    <s v=""/>
    <d v="2019-03-28T00:00:00"/>
    <d v="2019-05-01T21:23:18"/>
    <x v="0"/>
    <x v="2"/>
    <s v="NF2352"/>
    <n v="1348"/>
    <x v="4"/>
    <n v="0"/>
    <x v="7"/>
    <x v="2"/>
    <x v="9"/>
    <n v="2019"/>
    <m/>
  </r>
  <r>
    <d v="2019-04-24T13:27:37"/>
    <d v="2019-04-03T00:00:00"/>
    <d v="2019-04-24T13:27:37"/>
    <x v="0"/>
    <x v="1"/>
    <s v="NF4686"/>
    <n v="1738"/>
    <x v="9"/>
    <n v="2019"/>
    <x v="8"/>
    <x v="2"/>
    <x v="8"/>
    <n v="2019"/>
    <m/>
  </r>
  <r>
    <d v="2019-05-31T22:15:59"/>
    <d v="2019-04-06T00:00:00"/>
    <d v="2019-05-31T22:15:59"/>
    <x v="0"/>
    <x v="1"/>
    <s v="NF9108"/>
    <n v="732"/>
    <x v="8"/>
    <n v="2019"/>
    <x v="8"/>
    <x v="2"/>
    <x v="9"/>
    <n v="2019"/>
    <m/>
  </r>
  <r>
    <d v="2019-06-09T19:48:45"/>
    <d v="2019-04-07T00:00:00"/>
    <d v="2019-05-01T16:38:34"/>
    <x v="0"/>
    <x v="2"/>
    <s v="NF1934"/>
    <n v="373"/>
    <x v="10"/>
    <n v="2019"/>
    <x v="8"/>
    <x v="2"/>
    <x v="9"/>
    <n v="2019"/>
    <m/>
  </r>
  <r>
    <d v="2019-08-03T02:13:16"/>
    <d v="2019-04-09T00:00:00"/>
    <d v="2019-05-24T04:50:10"/>
    <x v="0"/>
    <x v="0"/>
    <s v="NF5748"/>
    <n v="609"/>
    <x v="12"/>
    <n v="2019"/>
    <x v="8"/>
    <x v="2"/>
    <x v="9"/>
    <n v="2019"/>
    <m/>
  </r>
  <r>
    <d v="2019-05-30T01:49:11"/>
    <d v="2019-04-12T00:00:00"/>
    <d v="2019-05-30T01:49:11"/>
    <x v="0"/>
    <x v="1"/>
    <s v="NF3443"/>
    <n v="2883"/>
    <x v="8"/>
    <n v="2019"/>
    <x v="8"/>
    <x v="2"/>
    <x v="9"/>
    <n v="2019"/>
    <m/>
  </r>
  <r>
    <d v="2019-04-15T18:28:04"/>
    <d v="2019-04-14T00:00:00"/>
    <d v="2019-04-15T18:28:04"/>
    <x v="0"/>
    <x v="0"/>
    <s v="NF4433"/>
    <n v="4651"/>
    <x v="9"/>
    <n v="2019"/>
    <x v="8"/>
    <x v="2"/>
    <x v="8"/>
    <n v="2019"/>
    <m/>
  </r>
  <r>
    <d v="2019-04-24T22:21:53"/>
    <d v="2019-04-18T00:00:00"/>
    <d v="2019-04-24T22:21:53"/>
    <x v="0"/>
    <x v="0"/>
    <s v="NF7700"/>
    <n v="4797"/>
    <x v="9"/>
    <n v="2019"/>
    <x v="8"/>
    <x v="2"/>
    <x v="8"/>
    <n v="2019"/>
    <m/>
  </r>
  <r>
    <d v="2019-05-13T22:29:22"/>
    <d v="2019-04-20T00:00:00"/>
    <d v="2019-05-13T22:29:22"/>
    <x v="0"/>
    <x v="4"/>
    <s v="NF8475"/>
    <n v="1620"/>
    <x v="8"/>
    <n v="2019"/>
    <x v="8"/>
    <x v="2"/>
    <x v="9"/>
    <n v="2019"/>
    <m/>
  </r>
  <r>
    <d v="2019-06-09T20:50:45"/>
    <d v="2019-04-27T00:00:00"/>
    <d v="2019-06-09T20:50:45"/>
    <x v="0"/>
    <x v="2"/>
    <s v="NF3694"/>
    <n v="245"/>
    <x v="10"/>
    <n v="2019"/>
    <x v="8"/>
    <x v="2"/>
    <x v="10"/>
    <n v="2019"/>
    <m/>
  </r>
  <r>
    <d v="2019-05-10T23:40:58"/>
    <d v="2019-04-29T00:00:00"/>
    <d v="2019-05-10T23:40:58"/>
    <x v="0"/>
    <x v="1"/>
    <s v="NF5571"/>
    <n v="2091"/>
    <x v="8"/>
    <n v="2019"/>
    <x v="8"/>
    <x v="2"/>
    <x v="9"/>
    <n v="2019"/>
    <m/>
  </r>
  <r>
    <d v="2019-05-09T10:26:18"/>
    <d v="2019-04-30T00:00:00"/>
    <d v="2019-05-09T10:26:18"/>
    <x v="0"/>
    <x v="1"/>
    <s v="NF7836"/>
    <n v="3200"/>
    <x v="8"/>
    <n v="2019"/>
    <x v="8"/>
    <x v="2"/>
    <x v="9"/>
    <n v="2019"/>
    <m/>
  </r>
  <r>
    <d v="2019-05-19T01:37:55"/>
    <d v="2019-05-02T00:00:00"/>
    <d v="2019-05-19T01:37:55"/>
    <x v="0"/>
    <x v="2"/>
    <s v="NF7705"/>
    <n v="583"/>
    <x v="8"/>
    <n v="2019"/>
    <x v="9"/>
    <x v="2"/>
    <x v="9"/>
    <n v="2019"/>
    <m/>
  </r>
  <r>
    <d v="2019-06-10T13:50:40"/>
    <d v="2019-05-05T00:00:00"/>
    <d v="2019-06-10T13:50:40"/>
    <x v="0"/>
    <x v="1"/>
    <s v="NF1629"/>
    <n v="4505"/>
    <x v="10"/>
    <n v="2019"/>
    <x v="9"/>
    <x v="2"/>
    <x v="10"/>
    <n v="2019"/>
    <m/>
  </r>
  <r>
    <d v="2019-06-08T12:57:32"/>
    <d v="2019-05-07T00:00:00"/>
    <d v="2019-05-24T02:45:41"/>
    <x v="0"/>
    <x v="1"/>
    <s v="NF4027"/>
    <n v="343"/>
    <x v="10"/>
    <n v="2019"/>
    <x v="9"/>
    <x v="2"/>
    <x v="9"/>
    <n v="2019"/>
    <m/>
  </r>
  <r>
    <d v="2019-05-18T16:19:11"/>
    <d v="2019-05-08T00:00:00"/>
    <d v="2019-05-18T16:19:11"/>
    <x v="0"/>
    <x v="0"/>
    <s v="NF7582"/>
    <n v="4510"/>
    <x v="8"/>
    <n v="2019"/>
    <x v="9"/>
    <x v="2"/>
    <x v="9"/>
    <n v="2019"/>
    <m/>
  </r>
  <r>
    <s v=""/>
    <d v="2019-05-12T00:00:00"/>
    <d v="2019-05-20T09:30:20"/>
    <x v="0"/>
    <x v="1"/>
    <s v="NF7868"/>
    <n v="667"/>
    <x v="4"/>
    <n v="0"/>
    <x v="9"/>
    <x v="2"/>
    <x v="9"/>
    <n v="2019"/>
    <m/>
  </r>
  <r>
    <d v="2019-06-15T04:03:49"/>
    <d v="2019-05-15T00:00:00"/>
    <d v="2019-06-15T04:03:49"/>
    <x v="0"/>
    <x v="1"/>
    <s v="NF6154"/>
    <n v="1006"/>
    <x v="10"/>
    <n v="2019"/>
    <x v="9"/>
    <x v="2"/>
    <x v="10"/>
    <n v="2019"/>
    <m/>
  </r>
  <r>
    <d v="2019-08-09T15:25:27"/>
    <d v="2019-05-19T00:00:00"/>
    <d v="2019-06-19T21:04:28"/>
    <x v="0"/>
    <x v="2"/>
    <s v="NF5531"/>
    <n v="1071"/>
    <x v="12"/>
    <n v="2019"/>
    <x v="9"/>
    <x v="2"/>
    <x v="10"/>
    <n v="2019"/>
    <m/>
  </r>
  <r>
    <d v="2019-06-14T06:55:19"/>
    <d v="2019-05-24T00:00:00"/>
    <d v="2019-06-14T06:55:19"/>
    <x v="0"/>
    <x v="4"/>
    <s v="NF9744"/>
    <n v="2194"/>
    <x v="10"/>
    <n v="2019"/>
    <x v="9"/>
    <x v="2"/>
    <x v="10"/>
    <n v="2019"/>
    <m/>
  </r>
  <r>
    <d v="2019-05-26T20:19:16"/>
    <d v="2019-05-26T00:00:00"/>
    <d v="2019-05-26T20:19:16"/>
    <x v="0"/>
    <x v="1"/>
    <s v="NF1516"/>
    <n v="2531"/>
    <x v="8"/>
    <n v="2019"/>
    <x v="9"/>
    <x v="2"/>
    <x v="9"/>
    <n v="2019"/>
    <m/>
  </r>
  <r>
    <d v="2019-08-31T16:25:56"/>
    <d v="2019-05-29T00:00:00"/>
    <d v="2019-07-09T05:14:28"/>
    <x v="0"/>
    <x v="0"/>
    <s v="NF2007"/>
    <n v="657"/>
    <x v="12"/>
    <n v="2019"/>
    <x v="9"/>
    <x v="2"/>
    <x v="11"/>
    <n v="2019"/>
    <m/>
  </r>
  <r>
    <d v="2019-07-02T04:12:39"/>
    <d v="2019-05-30T00:00:00"/>
    <d v="2019-07-02T04:12:39"/>
    <x v="0"/>
    <x v="3"/>
    <s v="NF9904"/>
    <n v="4535"/>
    <x v="11"/>
    <n v="2019"/>
    <x v="9"/>
    <x v="2"/>
    <x v="11"/>
    <n v="2019"/>
    <m/>
  </r>
  <r>
    <d v="2019-07-21T12:07:00"/>
    <d v="2019-06-04T00:00:00"/>
    <d v="2019-06-25T14:48:17"/>
    <x v="0"/>
    <x v="1"/>
    <s v="NF8631"/>
    <n v="1848"/>
    <x v="11"/>
    <n v="2019"/>
    <x v="10"/>
    <x v="2"/>
    <x v="10"/>
    <n v="2019"/>
    <m/>
  </r>
  <r>
    <d v="2019-06-17T04:51:59"/>
    <d v="2019-06-09T00:00:00"/>
    <d v="2019-06-16T20:20:17"/>
    <x v="0"/>
    <x v="1"/>
    <s v="NF5098"/>
    <n v="191"/>
    <x v="10"/>
    <n v="2019"/>
    <x v="10"/>
    <x v="2"/>
    <x v="10"/>
    <n v="2019"/>
    <m/>
  </r>
  <r>
    <s v=""/>
    <d v="2019-06-13T00:00:00"/>
    <d v="2019-07-22T22:11:49"/>
    <x v="0"/>
    <x v="3"/>
    <s v="NF8169"/>
    <n v="508"/>
    <x v="4"/>
    <n v="0"/>
    <x v="10"/>
    <x v="2"/>
    <x v="11"/>
    <n v="2019"/>
    <m/>
  </r>
  <r>
    <d v="2019-07-17T14:30:41"/>
    <d v="2019-06-15T00:00:00"/>
    <d v="2019-07-17T14:30:41"/>
    <x v="0"/>
    <x v="4"/>
    <s v="NF4469"/>
    <n v="1482"/>
    <x v="11"/>
    <n v="2019"/>
    <x v="10"/>
    <x v="2"/>
    <x v="11"/>
    <n v="2019"/>
    <m/>
  </r>
  <r>
    <d v="2019-07-01T14:28:40"/>
    <d v="2019-06-16T00:00:00"/>
    <d v="2019-07-01T14:28:40"/>
    <x v="0"/>
    <x v="2"/>
    <s v="NF6729"/>
    <n v="555"/>
    <x v="11"/>
    <n v="2019"/>
    <x v="10"/>
    <x v="2"/>
    <x v="11"/>
    <n v="2019"/>
    <m/>
  </r>
  <r>
    <d v="2019-10-03T03:26:59"/>
    <d v="2019-06-20T00:00:00"/>
    <d v="2019-08-10T13:42:12"/>
    <x v="0"/>
    <x v="3"/>
    <s v="NF3586"/>
    <n v="1906"/>
    <x v="1"/>
    <n v="2019"/>
    <x v="10"/>
    <x v="2"/>
    <x v="0"/>
    <n v="2019"/>
    <m/>
  </r>
  <r>
    <d v="2019-06-29T06:28:21"/>
    <d v="2019-06-25T00:00:00"/>
    <d v="2019-06-29T06:28:21"/>
    <x v="0"/>
    <x v="3"/>
    <s v="NF9837"/>
    <n v="450"/>
    <x v="10"/>
    <n v="2019"/>
    <x v="10"/>
    <x v="2"/>
    <x v="10"/>
    <n v="2019"/>
    <m/>
  </r>
  <r>
    <s v=""/>
    <d v="2019-06-28T00:00:00"/>
    <d v="2019-07-16T06:26:47"/>
    <x v="0"/>
    <x v="1"/>
    <s v="NF6344"/>
    <n v="1479"/>
    <x v="4"/>
    <n v="0"/>
    <x v="10"/>
    <x v="2"/>
    <x v="11"/>
    <n v="2019"/>
    <m/>
  </r>
  <r>
    <d v="2019-09-19T08:33:43"/>
    <d v="2019-06-29T00:00:00"/>
    <d v="2019-07-01T19:32:54"/>
    <x v="0"/>
    <x v="1"/>
    <s v="NF3701"/>
    <n v="3446"/>
    <x v="0"/>
    <n v="2019"/>
    <x v="10"/>
    <x v="2"/>
    <x v="11"/>
    <n v="201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324E88-9285-4BCA-993D-3ADEB947C3AB}" name="Tabela dinâmica2" cacheId="1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7:O15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numFmtId="1" showAll="0"/>
    <pivotField numFmtId="1" showAll="0"/>
    <pivotField axis="axisCol" numFmtId="1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numFmtId="1" showAll="0">
      <items count="4">
        <item x="0"/>
        <item x="1"/>
        <item x="2"/>
        <item t="default"/>
      </items>
    </pivotField>
    <pivotField numFmtId="1" showAll="0"/>
    <pivotField numFmtId="1" showAll="0"/>
    <pivotField showAl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" fld="6" baseField="3" baseItem="0" numFmtId="4"/>
  </dataFields>
  <formats count="3">
    <format dxfId="6">
      <pivotArea field="9" type="button" dataOnly="0" labelOnly="1" outline="0" axis="axisCol" fieldPosition="0"/>
    </format>
    <format dxfId="5">
      <pivotArea outline="0" collapsedLevelsAreSubtotals="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59907-81BD-446B-9210-F34B4ECB8DDA}" name="Tabela dinâmica3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5:O13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numFmtId="1" showAll="0"/>
    <pivotField numFmtId="1"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" fld="6" baseField="3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1CC7E-9B26-4524-ABA3-4E1F42ECF51C}" name="TBContasPagar" cacheId="1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outline="1" outlineData="1" multipleFieldFilters="0">
  <location ref="B6:L14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axis="axisCol" numFmtId="1" showAll="0">
      <items count="14">
        <item x="2"/>
        <item h="1" x="4"/>
        <item h="1" x="5"/>
        <item h="1" x="7"/>
        <item h="1" x="9"/>
        <item h="1" x="8"/>
        <item h="1" x="11"/>
        <item h="1" x="10"/>
        <item h="1" x="12"/>
        <item h="1" x="1"/>
        <item h="1" x="0"/>
        <item h="1" x="3"/>
        <item h="1" x="6"/>
        <item t="default"/>
      </items>
    </pivotField>
    <pivotField numFmtId="1"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showAll="0"/>
  </pivotFields>
  <rowFields count="2">
    <field x="3"/>
    <field x="4"/>
  </rowFields>
  <rowItems count="6">
    <i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10">
    <i>
      <x/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1"/>
    </i>
    <i t="default">
      <x/>
    </i>
  </colItems>
  <pageFields count="1">
    <pageField fld="10" hier="-1"/>
  </pageFields>
  <dataFields count="1">
    <dataField name="Soma de Valor" fld="6" baseField="3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EDDD54-6CCE-4FB9-9868-F901BE14000E}" name="TBContasReceber" cacheId="10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outline="1" outlineData="1" multipleFieldFilters="0">
  <location ref="B6:M14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axis="axisCol" numFmtId="1" showAll="0">
      <items count="14">
        <item x="4"/>
        <item h="1" x="6"/>
        <item h="1" x="5"/>
        <item h="1" x="7"/>
        <item h="1" x="9"/>
        <item h="1" x="8"/>
        <item h="1" x="10"/>
        <item h="1" x="11"/>
        <item h="1" x="12"/>
        <item h="1" x="0"/>
        <item h="1" x="1"/>
        <item h="1" x="2"/>
        <item h="1" x="3"/>
        <item t="default"/>
      </items>
    </pivotField>
    <pivotField numFmtId="1" showAll="0"/>
    <pivotField numFmtId="1" showAll="0"/>
    <pivotField axis="axisPage" numFmtId="1" showAll="0">
      <items count="4">
        <item x="0"/>
        <item x="1"/>
        <item x="2"/>
        <item t="default"/>
      </items>
    </pivotField>
    <pivotField axis="axisCol" numFmtId="1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numFmtId="1" showAll="0"/>
    <pivotField showAll="0"/>
  </pivotFields>
  <rowFields count="2">
    <field x="3"/>
    <field x="4"/>
  </rowFields>
  <rowItems count="6">
    <i>
      <x/>
    </i>
    <i r="1">
      <x/>
    </i>
    <i r="1">
      <x v="1"/>
    </i>
    <i r="1">
      <x v="3"/>
    </i>
    <i r="1">
      <x v="4"/>
    </i>
    <i t="grand">
      <x/>
    </i>
  </rowItems>
  <colFields count="2">
    <field x="7"/>
    <field x="11"/>
  </colFields>
  <colItems count="11">
    <i>
      <x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</colItems>
  <pageFields count="1">
    <pageField fld="10" hier="-1"/>
  </pageFields>
  <dataFields count="1">
    <dataField name="Soma de Valor" fld="6" baseField="3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" xr10:uid="{02CCD812-B194-4FF4-9F1D-2986C739D4BF}" sourceName="Mês Competência">
  <pivotTables>
    <pivotTable tabId="10" name="Tabela dinâmica2"/>
  </pivotTables>
  <data>
    <tabular pivotCacheId="1997072699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" xr10:uid="{32AD6D89-6A30-43CC-8881-DF525C55E435}" sourceName="Ano Competência">
  <pivotTables>
    <pivotTable tabId="10" name="Tabela dinâmica2"/>
  </pivotTables>
  <data>
    <tabular pivotCacheId="1997072699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1" xr10:uid="{E24E5F0F-558E-4F03-91A9-B437BFA63601}" sourceName="Mês Competência">
  <pivotTables>
    <pivotTable tabId="11" name="Tabela dinâmica3"/>
  </pivotTables>
  <data>
    <tabular pivotCacheId="2013787738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1" xr10:uid="{E148927B-12DB-4F8E-932C-39F32F4AA5FE}" sourceName="Ano Competência">
  <pivotTables>
    <pivotTable tabId="11" name="Tabela dinâmica3"/>
  </pivotTables>
  <data>
    <tabular pivotCacheId="2013787738">
      <items count="3">
        <i x="0" s="1"/>
        <i x="1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2" xr10:uid="{DEA9B92A-5006-44B3-B7B7-6B9758DE67E4}" sourceName="Ano Competência">
  <pivotTables>
    <pivotTable tabId="12" name="TBContasPagar"/>
  </pivotTables>
  <data>
    <tabular pivotCacheId="2013787738">
      <items count="3">
        <i x="0" s="1"/>
        <i x="1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" xr10:uid="{99D60393-F2F2-4A20-A7CB-65BE2FCC8BA6}" sourceName="Mês Previsto">
  <pivotTables>
    <pivotTable tabId="12" name="TBContasPagar"/>
  </pivotTables>
  <data>
    <tabular pivotCacheId="2013787738">
      <items count="12">
        <i x="4" s="1"/>
        <i x="6" s="1"/>
        <i x="7" s="1"/>
        <i x="9" s="1"/>
        <i x="10" s="1"/>
        <i x="11" s="1"/>
        <i x="1" s="1"/>
        <i x="0" s="1"/>
        <i x="3" s="1"/>
        <i x="5" s="1" nd="1"/>
        <i x="8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3" xr10:uid="{1C9D05A4-3FAF-4F88-82E3-6118B2AA0350}" sourceName="Ano Competência">
  <pivotTables>
    <pivotTable tabId="13" name="TBContasReceber"/>
  </pivotTables>
  <data>
    <tabular pivotCacheId="1997072699">
      <items count="3">
        <i x="0" s="1"/>
        <i x="1" s="1"/>
        <i x="2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1" xr10:uid="{BB8DBDB6-053C-419F-9B0F-C55408C74AB1}" sourceName="Mês Previsto">
  <pivotTables>
    <pivotTable tabId="13" name="TBContasReceber"/>
  </pivotTables>
  <data>
    <tabular pivotCacheId="1997072699">
      <items count="12">
        <i x="5" s="1"/>
        <i x="8" s="1"/>
        <i x="9" s="1"/>
        <i x="10" s="1"/>
        <i x="11" s="1"/>
        <i x="0" s="1"/>
        <i x="1" s="1"/>
        <i x="2" s="1"/>
        <i x="3" s="1"/>
        <i x="4" s="1"/>
        <i x="6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" xr10:uid="{4BFA1654-A595-4E9C-A8D8-7C20D6202ABF}" cache="SegmentaçãodeDados_Mês_Competência" caption="Mês Competência" columnCount="6" rowHeight="241300"/>
  <slicer name="Ano Competência" xr10:uid="{1E895B6A-A1AE-485B-9813-D881A5038B89}" cache="SegmentaçãodeDados_Ano_Competência" caption="Ano Competência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 1" xr10:uid="{C0C75DB2-1ECA-4847-A6D6-CC0BDD2EE2F5}" cache="SegmentaçãodeDados_Mês_Competência1" caption="Mês Competência" columnCount="4" rowHeight="241300"/>
  <slicer name="Ano Competência 1" xr10:uid="{EBBFD64A-0B4F-4E62-B05A-EBB8724DB783}" cache="SegmentaçãodeDados_Ano_Competência1" caption="Ano Competência" columnCount="3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2" xr10:uid="{F179D558-7908-4BB5-8D4F-421B25D5F185}" cache="SegmentaçãodeDados_Ano_Competência2" caption="Ano Competência" columnCount="3" rowHeight="241300"/>
  <slicer name="Mês Previsto" xr10:uid="{603DD10E-2632-4077-BE92-3D513C1D8560}" cache="SegmentaçãodeDados_Mês_Previsto" caption="Mês Previsto" columnCount="6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3" xr10:uid="{E6E1EF0A-2705-4CBD-9AF8-AFE537B63047}" cache="SegmentaçãodeDados_Ano_Competência3" caption="Ano Competência" columnCount="3" rowHeight="241300"/>
  <slicer name="Mês Previsto 1" xr10:uid="{C93E8F78-9760-4AF3-BCA7-B6BC44CC422C}" cache="SegmentaçãodeDados_Mês_Previsto1" caption="Mês Previsto" columnCount="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5E58A-BBB8-4CFE-B008-EBD564282F30}" name="PCEntradas_N1" displayName="PCEntradas_N1" ref="B4:B9" totalsRowShown="0" headerRowDxfId="59" tableBorderDxfId="58">
  <autoFilter ref="B4:B9" xr:uid="{A555E58A-BBB8-4CFE-B008-EBD564282F30}"/>
  <tableColumns count="1">
    <tableColumn id="1" xr3:uid="{30D71E8B-709E-449A-B07A-8A8C55C5456A}" name="Nível 1" dataDxfId="57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DC5BB2-CE8F-4459-97B8-CF737A3C8B32}" name="Tabela2" displayName="Tabela2" ref="B4:C13" totalsRowShown="0" headerRowDxfId="56" headerRowBorderDxfId="55" tableBorderDxfId="54" totalsRowBorderDxfId="53">
  <autoFilter ref="B4:C13" xr:uid="{22DC5BB2-CE8F-4459-97B8-CF737A3C8B32}"/>
  <tableColumns count="2">
    <tableColumn id="1" xr3:uid="{975C1F2F-258F-48DB-AA81-EBE763308630}" name="Nível 1" dataDxfId="52"/>
    <tableColumn id="2" xr3:uid="{2F7C666F-D259-46AE-B775-008BDB92425D}" name="Nível 2" dataDxfId="51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65C416-5D98-4174-B964-1143EACF3FAE}" name="TBPCSaidasN1" displayName="TBPCSaidasN1" ref="B4:B10" totalsRowShown="0" headerRowDxfId="50" headerRowBorderDxfId="49" tableBorderDxfId="48">
  <autoFilter ref="B4:B10" xr:uid="{7B65C416-5D98-4174-B964-1143EACF3FAE}"/>
  <tableColumns count="1">
    <tableColumn id="1" xr3:uid="{E3699800-6B75-41C2-BD02-FE3C6C9F39C4}" name="Nível 1" dataDxfId="47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924955-25B5-428E-BE48-4AFFD408EB73}" name="TBPCSaidasN2" displayName="TBPCSaidasN2" ref="B4:C17" totalsRowShown="0" headerRowDxfId="46" tableBorderDxfId="45">
  <autoFilter ref="B4:C17" xr:uid="{91924955-25B5-428E-BE48-4AFFD408EB73}"/>
  <tableColumns count="2">
    <tableColumn id="1" xr3:uid="{272A45CA-255B-440F-A660-0BD996820D7F}" name="Nível 1" dataDxfId="44"/>
    <tableColumn id="2" xr3:uid="{D7BCE50A-1DC2-4030-97AD-B89F224C910E}" name="Nível 2" dataDxfId="43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01FC3E-050B-4FC8-9F7A-75954598BC79}" name="TBRegistroEntradas" displayName="TBRegistroEntradas" ref="B3:O234" totalsRowShown="0" headerRowDxfId="42" dataDxfId="40" headerRowBorderDxfId="41" tableBorderDxfId="39" totalsRowBorderDxfId="38">
  <autoFilter ref="B3:O234" xr:uid="{B001FC3E-050B-4FC8-9F7A-75954598BC79}"/>
  <tableColumns count="14">
    <tableColumn id="1" xr3:uid="{C3F0433A-68A6-48CA-9A34-018575F94FF0}" name="Data do Caixa Realizado" dataDxfId="37"/>
    <tableColumn id="2" xr3:uid="{A68F13E3-6440-470A-A839-EFB9460BB1DD}" name="Data da Competência" dataDxfId="36"/>
    <tableColumn id="3" xr3:uid="{0C741282-914A-461B-AF0D-E2D4A35F6760}" name="Data do Caixa Previsto" dataDxfId="35"/>
    <tableColumn id="4" xr3:uid="{27CB7C87-34F8-450C-ABC7-92A9668BE3D1}" name="Conta Nível 1" dataDxfId="34"/>
    <tableColumn id="5" xr3:uid="{BD02753A-7DC4-43FB-A188-9EEE25E6CF5D}" name="Conta Nível 2" dataDxfId="33"/>
    <tableColumn id="6" xr3:uid="{0B01B8CF-F4DC-4542-963D-BD2E3B552231}" name="Histórico" dataDxfId="32"/>
    <tableColumn id="7" xr3:uid="{C8B2904E-7CB8-4C03-A237-1C113A4E13D3}" name="Valor" dataDxfId="31"/>
    <tableColumn id="9" xr3:uid="{09B8C21F-56CD-47FF-8D7C-D3585C5F0655}" name="Mês Caixa" dataDxfId="30">
      <calculatedColumnFormula>IF(TBRegistroEntradas[[#This Row],[Data do Caixa Realizado]]="",0,MONTH(TBRegistroEntradas[[#This Row],[Data do Caixa Realizado]]))</calculatedColumnFormula>
    </tableColumn>
    <tableColumn id="10" xr3:uid="{51A21476-E081-412E-9917-4B8F575B23BD}" name="Ano Caixa" dataDxfId="29">
      <calculatedColumnFormula>IF(TBRegistroEntradas[[#This Row],[Data do Caixa Realizado]]="",0,YEAR(TBRegistroEntradas[[#This Row],[Data do Caixa Realizado]]))</calculatedColumnFormula>
    </tableColumn>
    <tableColumn id="11" xr3:uid="{995B3E20-3A08-429A-B69F-24F75F287D17}" name="Mês Competência" dataDxfId="28">
      <calculatedColumnFormula>IF(TBRegistroEntradas[[#This Row],[Data da Competência]]="",0,MONTH(TBRegistroEntradas[[#This Row],[Data da Competência]]))</calculatedColumnFormula>
    </tableColumn>
    <tableColumn id="13" xr3:uid="{81E3B542-9DB0-4FBF-973E-A27BA3EA07BB}" name="Ano Competência" dataDxfId="27">
      <calculatedColumnFormula>IF(TBRegistroEntradas[[#This Row],[Data da Competência]]="",0,YEAR(TBRegistroEntradas[[#This Row],[Data da Competência]]))</calculatedColumnFormula>
    </tableColumn>
    <tableColumn id="14" xr3:uid="{55797E5E-1F77-4604-BF63-0BC8D9763F91}" name="Mês Previsto" dataDxfId="26">
      <calculatedColumnFormula>IF(TBRegistroEntradas[[#This Row],[Data do Caixa Previsto]]="",0,MONTH(TBRegistroEntradas[[#This Row],[Data do Caixa Previsto]]))</calculatedColumnFormula>
    </tableColumn>
    <tableColumn id="16" xr3:uid="{93A1C216-4903-4566-A92E-5C81DD84BDA6}" name="Ano Previsto" dataDxfId="3">
      <calculatedColumnFormula>IF(TBRegistroEntradas[[#This Row],[Data do Caixa Previsto]]="",0,YEAR(TBRegistroEntradas[[#This Row],[Data do Caixa Previsto]]))</calculatedColumnFormula>
    </tableColumn>
    <tableColumn id="8" xr3:uid="{C739FB8C-6AA6-4A9D-9AA1-FB85BD8F758B}" name="Coluna1" dataDxfId="25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01B918-3887-41A5-BACC-845448988122}" name="TbRegistroSaidas" displayName="TbRegistroSaidas" ref="B3:N232" totalsRowShown="0" headerRowDxfId="24" dataDxfId="22" headerRowBorderDxfId="23" tableBorderDxfId="21" totalsRowBorderDxfId="20">
  <autoFilter ref="B3:N232" xr:uid="{9E01B918-3887-41A5-BACC-845448988122}">
    <filterColumn colId="0">
      <filters blank="1"/>
    </filterColumn>
    <filterColumn colId="1">
      <filters>
        <dateGroupItem year="2019" dateTimeGrouping="year"/>
      </filters>
    </filterColumn>
  </autoFilter>
  <tableColumns count="13">
    <tableColumn id="1" xr3:uid="{0F9C65C6-C0AD-4FAB-B206-CC5A6013130C}" name="Data do Caixa Realizado" dataDxfId="19"/>
    <tableColumn id="2" xr3:uid="{AF93C881-5C33-473A-88D5-3D970388AD80}" name="Data da Competência" dataDxfId="18"/>
    <tableColumn id="3" xr3:uid="{C55DACC4-9A0A-474D-B2DA-CA064CA9353F}" name="Data do Caixa Previsto" dataDxfId="17"/>
    <tableColumn id="4" xr3:uid="{3F452F9F-0712-4D85-ABCE-30CF4A23C67B}" name="Conta Nível 1" dataDxfId="16"/>
    <tableColumn id="5" xr3:uid="{BB28F992-F429-4F8A-9023-B1CCFB7FB4B2}" name="Conta Nível 2" dataDxfId="15"/>
    <tableColumn id="6" xr3:uid="{83D6415B-493F-4890-8872-12F99F7146E8}" name="Histórico" dataDxfId="14"/>
    <tableColumn id="7" xr3:uid="{BF3977FC-822C-4F7F-B447-0999F0A5E40F}" name="Valor" dataDxfId="13"/>
    <tableColumn id="8" xr3:uid="{CCC50734-7E2D-4A43-B757-5FCE56B02C6D}" name="Mês Realizado" dataDxfId="12">
      <calculatedColumnFormula>IF(TbRegistroSaidas[[#This Row],[Data do Caixa Realizado]]="",0,MONTH(TbRegistroSaidas[[#This Row],[Data do Caixa Realizado]]))</calculatedColumnFormula>
    </tableColumn>
    <tableColumn id="9" xr3:uid="{BF99A39B-66EF-4CC7-A10D-CAE7916F5A6C}" name="Ano Realizado" dataDxfId="11">
      <calculatedColumnFormula>IF(TbRegistroSaidas[[#This Row],[Data do Caixa Realizado]]="",0,YEAR(TbRegistroSaidas[[#This Row],[Data do Caixa Realizado]]))</calculatedColumnFormula>
    </tableColumn>
    <tableColumn id="10" xr3:uid="{9692ED0C-7470-41DA-9B7A-DF839EE76BD7}" name="Mês Competência" dataDxfId="10">
      <calculatedColumnFormula>IF(TbRegistroSaidas[[#This Row],[Data da Competência]]="",0,MONTH(TbRegistroSaidas[[#This Row],[Data da Competência]]))</calculatedColumnFormula>
    </tableColumn>
    <tableColumn id="13" xr3:uid="{F5E5A0A9-81C9-4885-A914-32C6EB6D22DB}" name="Ano Competência" dataDxfId="9">
      <calculatedColumnFormula>IF(TbRegistroSaidas[[#This Row],[Data da Competência]]="",0,YEAR(TbRegistroSaidas[[#This Row],[Data da Competência]]))</calculatedColumnFormula>
    </tableColumn>
    <tableColumn id="12" xr3:uid="{184C4DE8-04E2-444F-96E3-2B83E75345BC}" name="Mês Previsto" dataDxfId="8">
      <calculatedColumnFormula>IF(TbRegistroSaidas[[#This Row],[Data do Caixa Previsto]]="",0,MONTH(TbRegistroSaidas[[#This Row],[Data do Caixa Previsto]]))</calculatedColumnFormula>
    </tableColumn>
    <tableColumn id="11" xr3:uid="{4D8F1F30-5777-47B0-8D09-3A841299731E}" name="Ano Previsto" dataDxfId="7">
      <calculatedColumnFormula>IF(TbRegistroSaidas[[#This Row],[Data do Caixa Previsto]]="",0,YEAR(TbRegistroSaidas[[#This Row],[Data do Caixa Previsto]]))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 spans="1:14" ht="27" customHeight="1" x14ac:dyDescent="0.25"/>
    <row r="3" spans="1:14" ht="20.100000000000001" customHeight="1" x14ac:dyDescent="0.25">
      <c r="B3" s="5" t="s">
        <v>2</v>
      </c>
    </row>
    <row r="4" spans="1:14" ht="20.100000000000001" customHeight="1" x14ac:dyDescent="0.25">
      <c r="B4" s="4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5" t="s">
        <v>4</v>
      </c>
    </row>
    <row r="8" spans="1:14" ht="20.100000000000001" customHeight="1" x14ac:dyDescent="0.25">
      <c r="B8" s="4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O17"/>
  <sheetViews>
    <sheetView showGridLines="0" workbookViewId="0">
      <selection activeCell="G4" sqref="G4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26.25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15</v>
      </c>
    </row>
    <row r="2" spans="1:15" ht="10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5" ht="20.100000000000001" customHeight="1" x14ac:dyDescent="0.25"/>
    <row r="4" spans="1:15" ht="20.100000000000001" customHeight="1" x14ac:dyDescent="0.25"/>
    <row r="5" spans="1:15" ht="20.100000000000001" customHeight="1" x14ac:dyDescent="0.25">
      <c r="B5" s="88" t="s">
        <v>541</v>
      </c>
      <c r="C5" t="s">
        <v>544</v>
      </c>
    </row>
    <row r="6" spans="1:15" ht="20.100000000000001" customHeight="1" x14ac:dyDescent="0.25"/>
    <row r="7" spans="1:15" ht="20.100000000000001" customHeight="1" x14ac:dyDescent="0.25">
      <c r="B7" s="88" t="s">
        <v>548</v>
      </c>
      <c r="C7" s="112" t="s">
        <v>547</v>
      </c>
    </row>
    <row r="8" spans="1:15" ht="20.100000000000001" customHeight="1" x14ac:dyDescent="0.25">
      <c r="B8" s="88" t="s">
        <v>545</v>
      </c>
      <c r="C8" s="60">
        <v>1</v>
      </c>
      <c r="D8" s="60">
        <v>2</v>
      </c>
      <c r="E8" s="60">
        <v>3</v>
      </c>
      <c r="F8" s="60">
        <v>4</v>
      </c>
      <c r="G8" s="60">
        <v>5</v>
      </c>
      <c r="H8" s="60">
        <v>6</v>
      </c>
      <c r="I8" s="60">
        <v>7</v>
      </c>
      <c r="J8" s="60">
        <v>8</v>
      </c>
      <c r="K8" s="60">
        <v>9</v>
      </c>
      <c r="L8" s="60">
        <v>10</v>
      </c>
      <c r="M8" s="60">
        <v>11</v>
      </c>
      <c r="N8" s="60">
        <v>12</v>
      </c>
      <c r="O8" s="60" t="s">
        <v>546</v>
      </c>
    </row>
    <row r="9" spans="1:15" ht="20.100000000000001" customHeight="1" x14ac:dyDescent="0.25">
      <c r="B9" s="89" t="s">
        <v>28</v>
      </c>
      <c r="C9" s="91">
        <v>43479</v>
      </c>
      <c r="D9" s="91">
        <v>56516</v>
      </c>
      <c r="E9" s="91">
        <v>56059</v>
      </c>
      <c r="F9" s="91">
        <v>53165</v>
      </c>
      <c r="G9" s="91">
        <v>41611</v>
      </c>
      <c r="H9" s="91">
        <v>40576</v>
      </c>
      <c r="I9" s="91">
        <v>33298</v>
      </c>
      <c r="J9" s="91">
        <v>32438</v>
      </c>
      <c r="K9" s="91">
        <v>57887</v>
      </c>
      <c r="L9" s="91">
        <v>60137</v>
      </c>
      <c r="M9" s="91">
        <v>62513</v>
      </c>
      <c r="N9" s="91">
        <v>50431</v>
      </c>
      <c r="O9" s="91">
        <v>588110</v>
      </c>
    </row>
    <row r="10" spans="1:15" ht="20.100000000000001" customHeight="1" x14ac:dyDescent="0.25">
      <c r="B10" s="90" t="s">
        <v>34</v>
      </c>
      <c r="C10" s="91">
        <v>6857</v>
      </c>
      <c r="D10" s="91">
        <v>4461</v>
      </c>
      <c r="E10" s="91">
        <v>4800</v>
      </c>
      <c r="F10" s="91"/>
      <c r="G10" s="91">
        <v>10875</v>
      </c>
      <c r="H10" s="91">
        <v>9700</v>
      </c>
      <c r="I10" s="91">
        <v>2713</v>
      </c>
      <c r="J10" s="91">
        <v>3080</v>
      </c>
      <c r="K10" s="91">
        <v>2502</v>
      </c>
      <c r="L10" s="91">
        <v>7137</v>
      </c>
      <c r="M10" s="91">
        <v>7046</v>
      </c>
      <c r="N10" s="91">
        <v>4559</v>
      </c>
      <c r="O10" s="91">
        <v>63730</v>
      </c>
    </row>
    <row r="11" spans="1:15" ht="20.100000000000001" customHeight="1" x14ac:dyDescent="0.25">
      <c r="B11" s="90" t="s">
        <v>35</v>
      </c>
      <c r="C11" s="91">
        <v>3843</v>
      </c>
      <c r="D11" s="91">
        <v>11762</v>
      </c>
      <c r="E11" s="91">
        <v>9651</v>
      </c>
      <c r="F11" s="91">
        <v>14524</v>
      </c>
      <c r="G11" s="91">
        <v>5167</v>
      </c>
      <c r="H11" s="91">
        <v>2114</v>
      </c>
      <c r="I11" s="91">
        <v>8337</v>
      </c>
      <c r="J11" s="91">
        <v>7817</v>
      </c>
      <c r="K11" s="91">
        <v>14528</v>
      </c>
      <c r="L11" s="91">
        <v>10422</v>
      </c>
      <c r="M11" s="91">
        <v>10619</v>
      </c>
      <c r="N11" s="91">
        <v>16304</v>
      </c>
      <c r="O11" s="91">
        <v>115088</v>
      </c>
    </row>
    <row r="12" spans="1:15" ht="20.100000000000001" customHeight="1" x14ac:dyDescent="0.25">
      <c r="B12" s="90" t="s">
        <v>36</v>
      </c>
      <c r="C12" s="91">
        <v>6759</v>
      </c>
      <c r="D12" s="91">
        <v>13905</v>
      </c>
      <c r="E12" s="91">
        <v>10836</v>
      </c>
      <c r="F12" s="91">
        <v>5066</v>
      </c>
      <c r="G12" s="91">
        <v>2805</v>
      </c>
      <c r="H12" s="91">
        <v>4706</v>
      </c>
      <c r="I12" s="91">
        <v>1306</v>
      </c>
      <c r="J12" s="91"/>
      <c r="K12" s="91">
        <v>10681</v>
      </c>
      <c r="L12" s="91">
        <v>6465</v>
      </c>
      <c r="M12" s="91">
        <v>7373</v>
      </c>
      <c r="N12" s="91"/>
      <c r="O12" s="91">
        <v>69902</v>
      </c>
    </row>
    <row r="13" spans="1:15" ht="20.100000000000001" customHeight="1" x14ac:dyDescent="0.25">
      <c r="B13" s="90" t="s">
        <v>37</v>
      </c>
      <c r="C13" s="91">
        <v>18745</v>
      </c>
      <c r="D13" s="91">
        <v>20692</v>
      </c>
      <c r="E13" s="91">
        <v>13156</v>
      </c>
      <c r="F13" s="91">
        <v>32957</v>
      </c>
      <c r="G13" s="91">
        <v>13902</v>
      </c>
      <c r="H13" s="91">
        <v>19226</v>
      </c>
      <c r="I13" s="91">
        <v>12594</v>
      </c>
      <c r="J13" s="91">
        <v>11590</v>
      </c>
      <c r="K13" s="91">
        <v>27785</v>
      </c>
      <c r="L13" s="91">
        <v>20341</v>
      </c>
      <c r="M13" s="91">
        <v>28005</v>
      </c>
      <c r="N13" s="91">
        <v>17080</v>
      </c>
      <c r="O13" s="91">
        <v>236073</v>
      </c>
    </row>
    <row r="14" spans="1:15" ht="20.100000000000001" customHeight="1" x14ac:dyDescent="0.25">
      <c r="B14" s="90" t="s">
        <v>38</v>
      </c>
      <c r="C14" s="91">
        <v>7275</v>
      </c>
      <c r="D14" s="91">
        <v>5696</v>
      </c>
      <c r="E14" s="91">
        <v>17616</v>
      </c>
      <c r="F14" s="91">
        <v>618</v>
      </c>
      <c r="G14" s="91">
        <v>8862</v>
      </c>
      <c r="H14" s="91">
        <v>4830</v>
      </c>
      <c r="I14" s="91">
        <v>8348</v>
      </c>
      <c r="J14" s="91">
        <v>9951</v>
      </c>
      <c r="K14" s="91">
        <v>2391</v>
      </c>
      <c r="L14" s="91">
        <v>15772</v>
      </c>
      <c r="M14" s="91">
        <v>9470</v>
      </c>
      <c r="N14" s="91">
        <v>12488</v>
      </c>
      <c r="O14" s="91">
        <v>103317</v>
      </c>
    </row>
    <row r="15" spans="1:15" ht="20.100000000000001" customHeight="1" x14ac:dyDescent="0.25">
      <c r="B15" s="89" t="s">
        <v>546</v>
      </c>
      <c r="C15" s="91">
        <v>43479</v>
      </c>
      <c r="D15" s="91">
        <v>56516</v>
      </c>
      <c r="E15" s="91">
        <v>56059</v>
      </c>
      <c r="F15" s="91">
        <v>53165</v>
      </c>
      <c r="G15" s="91">
        <v>41611</v>
      </c>
      <c r="H15" s="91">
        <v>40576</v>
      </c>
      <c r="I15" s="91">
        <v>33298</v>
      </c>
      <c r="J15" s="91">
        <v>32438</v>
      </c>
      <c r="K15" s="91">
        <v>57887</v>
      </c>
      <c r="L15" s="91">
        <v>60137</v>
      </c>
      <c r="M15" s="91">
        <v>62513</v>
      </c>
      <c r="N15" s="91">
        <v>50431</v>
      </c>
      <c r="O15" s="91">
        <v>588110</v>
      </c>
    </row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O17"/>
  <sheetViews>
    <sheetView showGridLines="0" topLeftCell="B1" workbookViewId="0">
      <selection activeCell="I8" sqref="I8"/>
    </sheetView>
  </sheetViews>
  <sheetFormatPr defaultColWidth="9.140625" defaultRowHeight="15" x14ac:dyDescent="0.25"/>
  <cols>
    <col min="1" max="1" width="2.85546875" customWidth="1"/>
    <col min="2" max="2" width="30.7109375" customWidth="1"/>
    <col min="3" max="15" width="11.7109375" customWidth="1"/>
    <col min="16" max="16383" width="0" hidden="1" customWidth="1"/>
    <col min="16384" max="16384" width="0.140625" customWidth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 t="s">
        <v>16</v>
      </c>
    </row>
    <row r="2" spans="1:15" ht="132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0.100000000000001" customHeight="1" x14ac:dyDescent="0.25">
      <c r="B3" s="88" t="s">
        <v>541</v>
      </c>
      <c r="C3" t="s">
        <v>544</v>
      </c>
    </row>
    <row r="4" spans="1:15" ht="20.100000000000001" customHeight="1" x14ac:dyDescent="0.25"/>
    <row r="5" spans="1:15" ht="20.100000000000001" customHeight="1" x14ac:dyDescent="0.25">
      <c r="B5" s="88" t="s">
        <v>548</v>
      </c>
      <c r="C5" s="88" t="s">
        <v>547</v>
      </c>
    </row>
    <row r="6" spans="1:15" ht="20.100000000000001" customHeight="1" x14ac:dyDescent="0.25">
      <c r="B6" s="88" t="s">
        <v>545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 t="s">
        <v>546</v>
      </c>
    </row>
    <row r="7" spans="1:15" ht="20.100000000000001" customHeight="1" x14ac:dyDescent="0.25">
      <c r="B7" s="89" t="s">
        <v>40</v>
      </c>
      <c r="C7" s="91">
        <v>72353</v>
      </c>
      <c r="D7" s="91">
        <v>51906</v>
      </c>
      <c r="E7" s="91">
        <v>55619</v>
      </c>
      <c r="F7" s="91">
        <v>41790</v>
      </c>
      <c r="G7" s="91">
        <v>62092</v>
      </c>
      <c r="H7" s="91">
        <v>41896</v>
      </c>
      <c r="I7" s="91">
        <v>34065</v>
      </c>
      <c r="J7" s="91">
        <v>32710</v>
      </c>
      <c r="K7" s="91">
        <v>42011</v>
      </c>
      <c r="L7" s="91">
        <v>46262</v>
      </c>
      <c r="M7" s="91">
        <v>48607</v>
      </c>
      <c r="N7" s="91">
        <v>55563</v>
      </c>
      <c r="O7" s="91">
        <v>584874</v>
      </c>
    </row>
    <row r="8" spans="1:15" ht="20.100000000000001" customHeight="1" x14ac:dyDescent="0.25">
      <c r="B8" s="90" t="s">
        <v>34</v>
      </c>
      <c r="C8" s="91">
        <v>7953</v>
      </c>
      <c r="D8" s="91">
        <v>4012</v>
      </c>
      <c r="E8" s="91">
        <v>15192</v>
      </c>
      <c r="F8" s="91">
        <v>6213</v>
      </c>
      <c r="G8" s="91">
        <v>6400</v>
      </c>
      <c r="H8" s="91">
        <v>1613</v>
      </c>
      <c r="I8" s="91"/>
      <c r="J8" s="91">
        <v>9987</v>
      </c>
      <c r="K8" s="91">
        <v>5001</v>
      </c>
      <c r="L8" s="91">
        <v>13446</v>
      </c>
      <c r="M8" s="91">
        <v>1542</v>
      </c>
      <c r="N8" s="91">
        <v>16042</v>
      </c>
      <c r="O8" s="91">
        <v>87401</v>
      </c>
    </row>
    <row r="9" spans="1:15" ht="20.100000000000001" customHeight="1" x14ac:dyDescent="0.25">
      <c r="B9" s="90" t="s">
        <v>35</v>
      </c>
      <c r="C9" s="91">
        <v>6054</v>
      </c>
      <c r="D9" s="91">
        <v>15916</v>
      </c>
      <c r="E9" s="91">
        <v>474</v>
      </c>
      <c r="F9" s="91">
        <v>3722</v>
      </c>
      <c r="G9" s="91">
        <v>18195</v>
      </c>
      <c r="H9" s="91">
        <v>10540</v>
      </c>
      <c r="I9" s="91">
        <v>14461</v>
      </c>
      <c r="J9" s="91">
        <v>4383</v>
      </c>
      <c r="K9" s="91">
        <v>3022</v>
      </c>
      <c r="L9" s="91">
        <v>1158</v>
      </c>
      <c r="M9" s="91">
        <v>7204</v>
      </c>
      <c r="N9" s="91">
        <v>5768</v>
      </c>
      <c r="O9" s="91">
        <v>90897</v>
      </c>
    </row>
    <row r="10" spans="1:15" ht="20.100000000000001" customHeight="1" x14ac:dyDescent="0.25">
      <c r="B10" s="90" t="s">
        <v>36</v>
      </c>
      <c r="C10" s="91">
        <v>2247</v>
      </c>
      <c r="D10" s="91">
        <v>10721</v>
      </c>
      <c r="E10" s="91">
        <v>8747</v>
      </c>
      <c r="F10" s="91">
        <v>7574</v>
      </c>
      <c r="G10" s="91"/>
      <c r="H10" s="91"/>
      <c r="I10" s="91">
        <v>1108</v>
      </c>
      <c r="J10" s="91">
        <v>4462</v>
      </c>
      <c r="K10" s="91">
        <v>7143</v>
      </c>
      <c r="L10" s="91">
        <v>14837</v>
      </c>
      <c r="M10" s="91">
        <v>5208</v>
      </c>
      <c r="N10" s="91">
        <v>8248</v>
      </c>
      <c r="O10" s="91">
        <v>70295</v>
      </c>
    </row>
    <row r="11" spans="1:15" ht="20.100000000000001" customHeight="1" x14ac:dyDescent="0.25">
      <c r="B11" s="90" t="s">
        <v>38</v>
      </c>
      <c r="C11" s="91">
        <v>23815</v>
      </c>
      <c r="D11" s="91">
        <v>4148</v>
      </c>
      <c r="E11" s="91">
        <v>9064</v>
      </c>
      <c r="F11" s="91"/>
      <c r="G11" s="91">
        <v>9140</v>
      </c>
      <c r="H11" s="91">
        <v>15271</v>
      </c>
      <c r="I11" s="91">
        <v>7688</v>
      </c>
      <c r="J11" s="91">
        <v>7095</v>
      </c>
      <c r="K11" s="91">
        <v>9665</v>
      </c>
      <c r="L11" s="91">
        <v>1260</v>
      </c>
      <c r="M11" s="91">
        <v>5147</v>
      </c>
      <c r="N11" s="91">
        <v>6405</v>
      </c>
      <c r="O11" s="91">
        <v>98698</v>
      </c>
    </row>
    <row r="12" spans="1:15" ht="20.100000000000001" customHeight="1" x14ac:dyDescent="0.25">
      <c r="B12" s="90" t="s">
        <v>46</v>
      </c>
      <c r="C12" s="91">
        <v>32284</v>
      </c>
      <c r="D12" s="91">
        <v>17109</v>
      </c>
      <c r="E12" s="91">
        <v>22142</v>
      </c>
      <c r="F12" s="91">
        <v>24281</v>
      </c>
      <c r="G12" s="91">
        <v>28357</v>
      </c>
      <c r="H12" s="91">
        <v>14472</v>
      </c>
      <c r="I12" s="91">
        <v>10808</v>
      </c>
      <c r="J12" s="91">
        <v>6783</v>
      </c>
      <c r="K12" s="91">
        <v>17180</v>
      </c>
      <c r="L12" s="91">
        <v>15561</v>
      </c>
      <c r="M12" s="91">
        <v>29506</v>
      </c>
      <c r="N12" s="91">
        <v>19100</v>
      </c>
      <c r="O12" s="91">
        <v>237583</v>
      </c>
    </row>
    <row r="13" spans="1:15" ht="20.100000000000001" customHeight="1" x14ac:dyDescent="0.25">
      <c r="B13" s="89" t="s">
        <v>546</v>
      </c>
      <c r="C13" s="91">
        <v>72353</v>
      </c>
      <c r="D13" s="91">
        <v>51906</v>
      </c>
      <c r="E13" s="91">
        <v>55619</v>
      </c>
      <c r="F13" s="91">
        <v>41790</v>
      </c>
      <c r="G13" s="91">
        <v>62092</v>
      </c>
      <c r="H13" s="91">
        <v>41896</v>
      </c>
      <c r="I13" s="91">
        <v>34065</v>
      </c>
      <c r="J13" s="91">
        <v>32710</v>
      </c>
      <c r="K13" s="91">
        <v>42011</v>
      </c>
      <c r="L13" s="91">
        <v>46262</v>
      </c>
      <c r="M13" s="91">
        <v>48607</v>
      </c>
      <c r="N13" s="91">
        <v>55563</v>
      </c>
      <c r="O13" s="91">
        <v>584874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O17"/>
  <sheetViews>
    <sheetView showGridLines="0" workbookViewId="0">
      <selection activeCell="H3" sqref="H3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17</v>
      </c>
    </row>
    <row r="2" spans="1:15" ht="90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0.100000000000001" customHeight="1" x14ac:dyDescent="0.25"/>
    <row r="4" spans="1:15" ht="20.100000000000001" customHeight="1" x14ac:dyDescent="0.25">
      <c r="B4" s="88" t="s">
        <v>541</v>
      </c>
      <c r="C4" t="s">
        <v>544</v>
      </c>
    </row>
    <row r="5" spans="1:15" ht="20.100000000000001" customHeight="1" x14ac:dyDescent="0.25"/>
    <row r="6" spans="1:15" ht="20.100000000000001" customHeight="1" x14ac:dyDescent="0.25">
      <c r="B6" s="88" t="s">
        <v>548</v>
      </c>
      <c r="C6" s="88" t="s">
        <v>547</v>
      </c>
    </row>
    <row r="7" spans="1:15" ht="20.100000000000001" customHeight="1" x14ac:dyDescent="0.25">
      <c r="C7" s="60">
        <v>0</v>
      </c>
      <c r="L7" s="60" t="s">
        <v>552</v>
      </c>
      <c r="M7" s="60"/>
    </row>
    <row r="8" spans="1:15" ht="20.100000000000001" customHeight="1" x14ac:dyDescent="0.25">
      <c r="B8" s="88" t="s">
        <v>545</v>
      </c>
      <c r="C8">
        <v>1</v>
      </c>
      <c r="D8">
        <v>3</v>
      </c>
      <c r="E8">
        <v>4</v>
      </c>
      <c r="F8">
        <v>6</v>
      </c>
      <c r="G8">
        <v>7</v>
      </c>
      <c r="H8">
        <v>8</v>
      </c>
      <c r="I8">
        <v>9</v>
      </c>
      <c r="J8">
        <v>10</v>
      </c>
      <c r="K8">
        <v>12</v>
      </c>
    </row>
    <row r="9" spans="1:15" ht="20.100000000000001" customHeight="1" x14ac:dyDescent="0.25">
      <c r="B9" s="89" t="s">
        <v>40</v>
      </c>
      <c r="C9" s="91">
        <v>6314</v>
      </c>
      <c r="D9" s="91">
        <v>4438</v>
      </c>
      <c r="E9" s="91">
        <v>1753</v>
      </c>
      <c r="F9" s="91">
        <v>701</v>
      </c>
      <c r="G9" s="91">
        <v>2338</v>
      </c>
      <c r="H9" s="91">
        <v>6976</v>
      </c>
      <c r="I9" s="91">
        <v>1565</v>
      </c>
      <c r="J9" s="91">
        <v>5873</v>
      </c>
      <c r="K9" s="91">
        <v>1967</v>
      </c>
      <c r="L9" s="91">
        <v>31925</v>
      </c>
      <c r="M9" s="91"/>
    </row>
    <row r="10" spans="1:15" ht="20.100000000000001" customHeight="1" x14ac:dyDescent="0.25">
      <c r="B10" s="90" t="s">
        <v>35</v>
      </c>
      <c r="C10" s="91"/>
      <c r="D10" s="91"/>
      <c r="E10" s="91"/>
      <c r="F10" s="91"/>
      <c r="G10" s="91"/>
      <c r="H10" s="91">
        <v>4217</v>
      </c>
      <c r="I10" s="91">
        <v>1565</v>
      </c>
      <c r="J10" s="91"/>
      <c r="K10" s="91"/>
      <c r="L10" s="91">
        <v>5782</v>
      </c>
      <c r="M10" s="91"/>
    </row>
    <row r="11" spans="1:15" ht="20.100000000000001" customHeight="1" x14ac:dyDescent="0.25">
      <c r="B11" s="90" t="s">
        <v>36</v>
      </c>
      <c r="C11" s="91"/>
      <c r="D11" s="91"/>
      <c r="E11" s="91"/>
      <c r="F11" s="91"/>
      <c r="G11" s="91"/>
      <c r="H11" s="91"/>
      <c r="I11" s="91"/>
      <c r="J11" s="91">
        <v>5873</v>
      </c>
      <c r="K11" s="91"/>
      <c r="L11" s="91">
        <v>5873</v>
      </c>
      <c r="M11" s="91"/>
    </row>
    <row r="12" spans="1:15" ht="20.100000000000001" customHeight="1" x14ac:dyDescent="0.25">
      <c r="B12" s="90" t="s">
        <v>38</v>
      </c>
      <c r="C12" s="91"/>
      <c r="D12" s="91"/>
      <c r="E12" s="91">
        <v>1753</v>
      </c>
      <c r="F12" s="91"/>
      <c r="G12" s="91"/>
      <c r="H12" s="91">
        <v>2759</v>
      </c>
      <c r="I12" s="91"/>
      <c r="J12" s="91"/>
      <c r="K12" s="91"/>
      <c r="L12" s="91">
        <v>4512</v>
      </c>
      <c r="M12" s="91"/>
    </row>
    <row r="13" spans="1:15" ht="20.100000000000001" customHeight="1" x14ac:dyDescent="0.25">
      <c r="B13" s="90" t="s">
        <v>46</v>
      </c>
      <c r="C13" s="91">
        <v>6314</v>
      </c>
      <c r="D13" s="91">
        <v>4438</v>
      </c>
      <c r="E13" s="91"/>
      <c r="F13" s="91">
        <v>701</v>
      </c>
      <c r="G13" s="91">
        <v>2338</v>
      </c>
      <c r="H13" s="91"/>
      <c r="I13" s="91"/>
      <c r="J13" s="91"/>
      <c r="K13" s="91">
        <v>1967</v>
      </c>
      <c r="L13" s="91">
        <v>15758</v>
      </c>
      <c r="M13" s="91"/>
    </row>
    <row r="14" spans="1:15" ht="20.100000000000001" customHeight="1" x14ac:dyDescent="0.25">
      <c r="B14" s="89" t="s">
        <v>546</v>
      </c>
      <c r="C14" s="91">
        <v>6314</v>
      </c>
      <c r="D14" s="91">
        <v>4438</v>
      </c>
      <c r="E14" s="91">
        <v>1753</v>
      </c>
      <c r="F14" s="91">
        <v>701</v>
      </c>
      <c r="G14" s="91">
        <v>2338</v>
      </c>
      <c r="H14" s="91">
        <v>6976</v>
      </c>
      <c r="I14" s="91">
        <v>1565</v>
      </c>
      <c r="J14" s="91">
        <v>5873</v>
      </c>
      <c r="K14" s="91">
        <v>1967</v>
      </c>
      <c r="L14" s="91">
        <v>31925</v>
      </c>
      <c r="M14" s="91"/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O17"/>
  <sheetViews>
    <sheetView showGridLines="0" tabSelected="1" workbookViewId="0">
      <selection activeCell="G3" sqref="G3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18</v>
      </c>
    </row>
    <row r="2" spans="1:15" ht="96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0.100000000000001" customHeight="1" x14ac:dyDescent="0.25"/>
    <row r="4" spans="1:15" ht="20.100000000000001" customHeight="1" x14ac:dyDescent="0.25">
      <c r="B4" s="88" t="s">
        <v>541</v>
      </c>
      <c r="C4" t="s">
        <v>544</v>
      </c>
    </row>
    <row r="5" spans="1:15" ht="20.100000000000001" customHeight="1" x14ac:dyDescent="0.25"/>
    <row r="6" spans="1:15" ht="20.100000000000001" customHeight="1" x14ac:dyDescent="0.25">
      <c r="B6" s="88" t="s">
        <v>548</v>
      </c>
      <c r="C6" s="88" t="s">
        <v>547</v>
      </c>
    </row>
    <row r="7" spans="1:15" ht="20.100000000000001" customHeight="1" x14ac:dyDescent="0.25">
      <c r="C7" s="60">
        <v>0</v>
      </c>
      <c r="M7" s="60" t="s">
        <v>552</v>
      </c>
    </row>
    <row r="8" spans="1:15" ht="20.100000000000001" customHeight="1" x14ac:dyDescent="0.25">
      <c r="B8" s="88" t="s">
        <v>545</v>
      </c>
      <c r="C8" s="60">
        <v>1</v>
      </c>
      <c r="D8" s="60">
        <v>4</v>
      </c>
      <c r="E8" s="60">
        <v>5</v>
      </c>
      <c r="F8" s="60">
        <v>6</v>
      </c>
      <c r="G8" s="60">
        <v>7</v>
      </c>
      <c r="H8" s="60">
        <v>8</v>
      </c>
      <c r="I8" s="60">
        <v>9</v>
      </c>
      <c r="J8" s="60">
        <v>10</v>
      </c>
      <c r="K8" s="60">
        <v>11</v>
      </c>
      <c r="L8" s="60">
        <v>12</v>
      </c>
    </row>
    <row r="9" spans="1:15" ht="20.100000000000001" customHeight="1" x14ac:dyDescent="0.25">
      <c r="B9" s="89" t="s">
        <v>28</v>
      </c>
      <c r="C9" s="91">
        <v>1767</v>
      </c>
      <c r="D9" s="91">
        <v>3316</v>
      </c>
      <c r="E9" s="91">
        <v>2015</v>
      </c>
      <c r="F9" s="91">
        <v>6102</v>
      </c>
      <c r="G9" s="91">
        <v>1987</v>
      </c>
      <c r="H9" s="91">
        <v>770</v>
      </c>
      <c r="I9" s="91">
        <v>4253</v>
      </c>
      <c r="J9" s="91">
        <v>9905</v>
      </c>
      <c r="K9" s="91">
        <v>1171</v>
      </c>
      <c r="L9" s="91">
        <v>6972</v>
      </c>
      <c r="M9" s="91">
        <v>38258</v>
      </c>
    </row>
    <row r="10" spans="1:15" ht="20.100000000000001" customHeight="1" x14ac:dyDescent="0.25">
      <c r="B10" s="90" t="s">
        <v>34</v>
      </c>
      <c r="C10" s="91">
        <v>1284</v>
      </c>
      <c r="D10" s="91"/>
      <c r="E10" s="91"/>
      <c r="F10" s="91">
        <v>3878</v>
      </c>
      <c r="G10" s="91">
        <v>508</v>
      </c>
      <c r="H10" s="91"/>
      <c r="I10" s="91"/>
      <c r="J10" s="91">
        <v>4922</v>
      </c>
      <c r="K10" s="91"/>
      <c r="L10" s="91">
        <v>919</v>
      </c>
      <c r="M10" s="91">
        <v>11511</v>
      </c>
    </row>
    <row r="11" spans="1:15" ht="20.100000000000001" customHeight="1" x14ac:dyDescent="0.25">
      <c r="B11" s="90" t="s">
        <v>35</v>
      </c>
      <c r="C11" s="91"/>
      <c r="D11" s="91">
        <v>2388</v>
      </c>
      <c r="E11" s="91"/>
      <c r="F11" s="91"/>
      <c r="G11" s="91"/>
      <c r="H11" s="91"/>
      <c r="I11" s="91"/>
      <c r="J11" s="91"/>
      <c r="K11" s="91">
        <v>1171</v>
      </c>
      <c r="L11" s="91"/>
      <c r="M11" s="91">
        <v>3559</v>
      </c>
    </row>
    <row r="12" spans="1:15" ht="20.100000000000001" customHeight="1" x14ac:dyDescent="0.25">
      <c r="B12" s="90" t="s">
        <v>37</v>
      </c>
      <c r="C12" s="91"/>
      <c r="D12" s="91">
        <v>928</v>
      </c>
      <c r="E12" s="91">
        <v>667</v>
      </c>
      <c r="F12" s="91">
        <v>2224</v>
      </c>
      <c r="G12" s="91">
        <v>1479</v>
      </c>
      <c r="H12" s="91"/>
      <c r="I12" s="91">
        <v>4253</v>
      </c>
      <c r="J12" s="91">
        <v>4983</v>
      </c>
      <c r="K12" s="91"/>
      <c r="L12" s="91">
        <v>1414</v>
      </c>
      <c r="M12" s="91">
        <v>15948</v>
      </c>
    </row>
    <row r="13" spans="1:15" ht="20.100000000000001" customHeight="1" x14ac:dyDescent="0.25">
      <c r="B13" s="90" t="s">
        <v>38</v>
      </c>
      <c r="C13" s="91">
        <v>483</v>
      </c>
      <c r="D13" s="91"/>
      <c r="E13" s="91">
        <v>1348</v>
      </c>
      <c r="F13" s="91"/>
      <c r="G13" s="91"/>
      <c r="H13" s="91">
        <v>770</v>
      </c>
      <c r="I13" s="91"/>
      <c r="J13" s="91"/>
      <c r="K13" s="91"/>
      <c r="L13" s="91">
        <v>4639</v>
      </c>
      <c r="M13" s="91">
        <v>7240</v>
      </c>
    </row>
    <row r="14" spans="1:15" ht="20.100000000000001" customHeight="1" x14ac:dyDescent="0.25">
      <c r="B14" s="89" t="s">
        <v>546</v>
      </c>
      <c r="C14" s="91">
        <v>1767</v>
      </c>
      <c r="D14" s="91">
        <v>3316</v>
      </c>
      <c r="E14" s="91">
        <v>2015</v>
      </c>
      <c r="F14" s="91">
        <v>6102</v>
      </c>
      <c r="G14" s="91">
        <v>1987</v>
      </c>
      <c r="H14" s="91">
        <v>770</v>
      </c>
      <c r="I14" s="91">
        <v>4253</v>
      </c>
      <c r="J14" s="91">
        <v>9905</v>
      </c>
      <c r="K14" s="91">
        <v>1171</v>
      </c>
      <c r="L14" s="91">
        <v>6972</v>
      </c>
      <c r="M14" s="91">
        <v>38258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19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20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21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7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O36"/>
  <sheetViews>
    <sheetView showGridLines="0" workbookViewId="0">
      <pane ySplit="4" topLeftCell="A5" activePane="bottomLeft" state="frozen"/>
      <selection pane="bottomLeft" activeCell="D14" sqref="D14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8" t="s">
        <v>23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7" t="s">
        <v>22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s="28" t="s">
        <v>24</v>
      </c>
    </row>
    <row r="6" spans="1:14" ht="20.100000000000001" customHeight="1" x14ac:dyDescent="0.25">
      <c r="B6" s="37" t="s">
        <v>25</v>
      </c>
    </row>
    <row r="7" spans="1:14" ht="20.100000000000001" customHeight="1" x14ac:dyDescent="0.25">
      <c r="B7" s="37" t="s">
        <v>26</v>
      </c>
    </row>
    <row r="8" spans="1:14" ht="20.100000000000001" customHeight="1" x14ac:dyDescent="0.25">
      <c r="B8" s="37" t="s">
        <v>27</v>
      </c>
    </row>
    <row r="9" spans="1:14" ht="20.100000000000001" customHeight="1" x14ac:dyDescent="0.25">
      <c r="B9" s="27" t="s">
        <v>28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customFormat="1" ht="20.100000000000001" customHeigh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O17"/>
  <sheetViews>
    <sheetView showGridLines="0" workbookViewId="0">
      <pane ySplit="4" topLeftCell="A5" activePane="bottomLeft" state="frozen"/>
      <selection pane="bottomLeft" activeCell="C18" sqref="C18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5.4257812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9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109" t="s">
        <v>29</v>
      </c>
      <c r="C3" s="109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29" t="s">
        <v>22</v>
      </c>
      <c r="C4" s="30" t="s">
        <v>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s="31" t="s">
        <v>24</v>
      </c>
      <c r="C5" s="32" t="s">
        <v>31</v>
      </c>
    </row>
    <row r="6" spans="1:14" ht="20.100000000000001" customHeight="1" x14ac:dyDescent="0.25">
      <c r="B6" s="33" t="s">
        <v>26</v>
      </c>
      <c r="C6" s="34" t="s">
        <v>32</v>
      </c>
    </row>
    <row r="7" spans="1:14" ht="20.100000000000001" customHeight="1" x14ac:dyDescent="0.25">
      <c r="B7" s="33" t="s">
        <v>27</v>
      </c>
      <c r="C7" s="34" t="s">
        <v>33</v>
      </c>
    </row>
    <row r="8" spans="1:14" ht="20.100000000000001" customHeight="1" x14ac:dyDescent="0.25">
      <c r="B8" s="33" t="s">
        <v>28</v>
      </c>
      <c r="C8" s="34" t="s">
        <v>34</v>
      </c>
    </row>
    <row r="9" spans="1:14" ht="20.100000000000001" customHeight="1" x14ac:dyDescent="0.25">
      <c r="B9" s="33" t="s">
        <v>28</v>
      </c>
      <c r="C9" s="34" t="s">
        <v>35</v>
      </c>
    </row>
    <row r="10" spans="1:14" ht="20.100000000000001" customHeight="1" x14ac:dyDescent="0.25">
      <c r="B10" s="33" t="s">
        <v>28</v>
      </c>
      <c r="C10" s="34" t="s">
        <v>36</v>
      </c>
    </row>
    <row r="11" spans="1:14" ht="20.100000000000001" customHeight="1" x14ac:dyDescent="0.25">
      <c r="B11" s="33" t="s">
        <v>28</v>
      </c>
      <c r="C11" s="34" t="s">
        <v>37</v>
      </c>
    </row>
    <row r="12" spans="1:14" ht="20.100000000000001" customHeight="1" x14ac:dyDescent="0.25">
      <c r="B12" s="33" t="s">
        <v>28</v>
      </c>
      <c r="C12" s="34" t="s">
        <v>38</v>
      </c>
    </row>
    <row r="13" spans="1:14" ht="20.100000000000001" customHeight="1" x14ac:dyDescent="0.25">
      <c r="B13" s="35" t="s">
        <v>25</v>
      </c>
      <c r="C13" s="36" t="s">
        <v>60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dataConsolidate/>
  <mergeCells count="1">
    <mergeCell ref="B3:C3"/>
  </mergeCells>
  <dataValidations count="1">
    <dataValidation type="list" allowBlank="1" showInputMessage="1" showErrorMessage="1" sqref="B5:B13" xr:uid="{0F340FA9-E596-46BE-8ECF-F2A4F94F8407}">
      <formula1>PCEntradas_N1_Nivel_1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O36"/>
  <sheetViews>
    <sheetView showGridLines="0" workbookViewId="0">
      <pane ySplit="4" topLeftCell="A5" activePane="bottomLeft" state="frozen"/>
      <selection pane="bottomLeft" activeCell="E15" sqref="E15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10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20" t="s">
        <v>39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21" t="s">
        <v>22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s="37" t="s">
        <v>40</v>
      </c>
    </row>
    <row r="6" spans="1:14" ht="20.100000000000001" customHeight="1" x14ac:dyDescent="0.25">
      <c r="B6" s="37" t="s">
        <v>41</v>
      </c>
    </row>
    <row r="7" spans="1:14" ht="20.100000000000001" customHeight="1" x14ac:dyDescent="0.25">
      <c r="B7" s="37" t="s">
        <v>42</v>
      </c>
    </row>
    <row r="8" spans="1:14" ht="20.100000000000001" customHeight="1" x14ac:dyDescent="0.25">
      <c r="B8" s="37" t="s">
        <v>43</v>
      </c>
    </row>
    <row r="9" spans="1:14" ht="20.100000000000001" customHeight="1" x14ac:dyDescent="0.25">
      <c r="B9" s="37" t="s">
        <v>44</v>
      </c>
    </row>
    <row r="10" spans="1:14" ht="20.100000000000001" customHeight="1" x14ac:dyDescent="0.25">
      <c r="B10" s="37" t="s">
        <v>45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customFormat="1" ht="20.100000000000001" customHeigh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O36"/>
  <sheetViews>
    <sheetView showGridLines="0" workbookViewId="0">
      <pane ySplit="4" topLeftCell="A5" activePane="bottomLeft" state="frozen"/>
      <selection pane="bottomLeft" activeCell="E26" sqref="E2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39.28515625" bestFit="1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11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110" t="s">
        <v>11</v>
      </c>
      <c r="C3" s="110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26" t="s">
        <v>22</v>
      </c>
      <c r="C4" s="26" t="s">
        <v>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s="19" t="s">
        <v>40</v>
      </c>
      <c r="C5" s="19" t="s">
        <v>34</v>
      </c>
    </row>
    <row r="6" spans="1:14" ht="20.100000000000001" customHeight="1" x14ac:dyDescent="0.25">
      <c r="B6" s="19" t="s">
        <v>40</v>
      </c>
      <c r="C6" s="19" t="s">
        <v>35</v>
      </c>
    </row>
    <row r="7" spans="1:14" ht="20.100000000000001" customHeight="1" x14ac:dyDescent="0.25">
      <c r="B7" s="19" t="s">
        <v>40</v>
      </c>
      <c r="C7" s="19" t="s">
        <v>36</v>
      </c>
    </row>
    <row r="8" spans="1:14" ht="20.100000000000001" customHeight="1" x14ac:dyDescent="0.25">
      <c r="B8" s="19" t="s">
        <v>40</v>
      </c>
      <c r="C8" s="19" t="s">
        <v>38</v>
      </c>
    </row>
    <row r="9" spans="1:14" ht="20.100000000000001" customHeight="1" x14ac:dyDescent="0.25">
      <c r="B9" s="19" t="s">
        <v>40</v>
      </c>
      <c r="C9" s="19" t="s">
        <v>46</v>
      </c>
    </row>
    <row r="10" spans="1:14" ht="20.100000000000001" customHeight="1" x14ac:dyDescent="0.25">
      <c r="B10" s="19" t="s">
        <v>41</v>
      </c>
      <c r="C10" s="19" t="s">
        <v>47</v>
      </c>
    </row>
    <row r="11" spans="1:14" ht="20.100000000000001" customHeight="1" x14ac:dyDescent="0.25">
      <c r="B11" s="19" t="s">
        <v>41</v>
      </c>
      <c r="C11" s="19" t="s">
        <v>48</v>
      </c>
    </row>
    <row r="12" spans="1:14" ht="20.100000000000001" customHeight="1" x14ac:dyDescent="0.25">
      <c r="B12" s="19" t="s">
        <v>42</v>
      </c>
      <c r="C12" s="19" t="s">
        <v>49</v>
      </c>
    </row>
    <row r="13" spans="1:14" ht="20.100000000000001" customHeight="1" x14ac:dyDescent="0.25">
      <c r="B13" s="19" t="s">
        <v>42</v>
      </c>
      <c r="C13" s="19" t="s">
        <v>50</v>
      </c>
    </row>
    <row r="14" spans="1:14" ht="20.100000000000001" customHeight="1" x14ac:dyDescent="0.25">
      <c r="B14" s="19" t="s">
        <v>43</v>
      </c>
      <c r="C14" s="19" t="s">
        <v>51</v>
      </c>
    </row>
    <row r="15" spans="1:14" ht="20.100000000000001" customHeight="1" x14ac:dyDescent="0.25">
      <c r="B15" s="19" t="s">
        <v>44</v>
      </c>
      <c r="C15" s="19" t="s">
        <v>52</v>
      </c>
    </row>
    <row r="16" spans="1:14" ht="20.100000000000001" customHeight="1" x14ac:dyDescent="0.25">
      <c r="B16" s="19"/>
      <c r="C16" s="19"/>
    </row>
    <row r="17" spans="2:3" ht="20.100000000000001" customHeight="1" x14ac:dyDescent="0.25">
      <c r="B17" s="19"/>
      <c r="C17" s="19"/>
    </row>
    <row r="33" customFormat="1" x14ac:dyDescent="0.25"/>
    <row r="34" customFormat="1" x14ac:dyDescent="0.25"/>
    <row r="35" customFormat="1" x14ac:dyDescent="0.25"/>
    <row r="36" customFormat="1" x14ac:dyDescent="0.25"/>
  </sheetData>
  <mergeCells count="1">
    <mergeCell ref="B3:C3"/>
  </mergeCells>
  <dataValidations count="1">
    <dataValidation type="list" allowBlank="1" showInputMessage="1" showErrorMessage="1" sqref="B5:B17" xr:uid="{37B19AD7-C3F4-4C69-9702-219C025FBD5F}">
      <formula1>PCSaidasN1_Nivel_1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O234"/>
  <sheetViews>
    <sheetView showGridLines="0" topLeftCell="B1" workbookViewId="0">
      <pane ySplit="3" topLeftCell="A4" activePane="bottomLeft" state="frozen"/>
      <selection pane="bottomLeft" activeCell="F12" sqref="F12"/>
    </sheetView>
  </sheetViews>
  <sheetFormatPr defaultColWidth="0" defaultRowHeight="15" x14ac:dyDescent="0.25"/>
  <cols>
    <col min="1" max="1" width="2.85546875" customWidth="1"/>
    <col min="2" max="2" width="16" style="9" customWidth="1"/>
    <col min="3" max="3" width="16.7109375" style="9" customWidth="1"/>
    <col min="4" max="4" width="15" style="9" customWidth="1"/>
    <col min="5" max="5" width="28.7109375" style="15" customWidth="1"/>
    <col min="6" max="6" width="25.28515625" style="15" customWidth="1"/>
    <col min="7" max="7" width="35" style="15" customWidth="1"/>
    <col min="8" max="8" width="19.7109375" style="18" customWidth="1"/>
    <col min="9" max="9" width="13.140625" style="60" customWidth="1"/>
    <col min="10" max="10" width="13.85546875" style="64" customWidth="1"/>
    <col min="11" max="11" width="13.140625" style="60" customWidth="1"/>
    <col min="12" max="14" width="13.7109375" style="64" customWidth="1"/>
    <col min="16" max="16" width="0" hidden="1" customWidth="1"/>
  </cols>
  <sheetData>
    <row r="1" spans="1:15" ht="39.950000000000003" customHeight="1" x14ac:dyDescent="0.25">
      <c r="A1" t="s">
        <v>6</v>
      </c>
      <c r="B1" s="10" t="s">
        <v>1</v>
      </c>
      <c r="C1" s="11"/>
      <c r="D1" s="11"/>
      <c r="E1" s="13"/>
      <c r="F1" s="13"/>
      <c r="G1" s="13"/>
      <c r="H1" s="16"/>
      <c r="I1" s="54"/>
      <c r="J1" s="62"/>
      <c r="K1" s="54"/>
      <c r="L1" s="62"/>
      <c r="M1" s="62"/>
      <c r="N1" s="107" t="s">
        <v>12</v>
      </c>
    </row>
    <row r="2" spans="1:15" ht="39.950000000000003" customHeight="1" x14ac:dyDescent="0.25">
      <c r="B2" s="12"/>
      <c r="C2" s="12"/>
      <c r="D2" s="12"/>
      <c r="E2" s="14"/>
      <c r="F2" s="14"/>
      <c r="G2" s="14"/>
      <c r="H2" s="17"/>
      <c r="I2" s="55"/>
      <c r="J2" s="63"/>
      <c r="K2" s="55"/>
      <c r="L2" s="63"/>
      <c r="M2" s="63"/>
      <c r="N2" s="108"/>
    </row>
    <row r="3" spans="1:15" ht="43.5" customHeight="1" x14ac:dyDescent="0.25">
      <c r="B3" s="22" t="s">
        <v>53</v>
      </c>
      <c r="C3" s="23" t="s">
        <v>54</v>
      </c>
      <c r="D3" s="23" t="s">
        <v>55</v>
      </c>
      <c r="E3" s="24" t="s">
        <v>56</v>
      </c>
      <c r="F3" s="24" t="s">
        <v>57</v>
      </c>
      <c r="G3" s="24" t="s">
        <v>58</v>
      </c>
      <c r="H3" s="25" t="s">
        <v>59</v>
      </c>
      <c r="I3" s="56" t="s">
        <v>538</v>
      </c>
      <c r="J3" s="61" t="s">
        <v>539</v>
      </c>
      <c r="K3" s="56" t="s">
        <v>540</v>
      </c>
      <c r="L3" s="61" t="s">
        <v>541</v>
      </c>
      <c r="M3" s="61" t="s">
        <v>550</v>
      </c>
      <c r="N3" s="61" t="s">
        <v>551</v>
      </c>
      <c r="O3" t="s">
        <v>549</v>
      </c>
    </row>
    <row r="4" spans="1:15" ht="20.100000000000001" customHeight="1" x14ac:dyDescent="0.25">
      <c r="B4" s="38">
        <v>42994.360242603791</v>
      </c>
      <c r="C4" s="38">
        <v>42957</v>
      </c>
      <c r="D4" s="38">
        <v>42972.730282070355</v>
      </c>
      <c r="E4" s="19" t="s">
        <v>28</v>
      </c>
      <c r="F4" s="19" t="s">
        <v>35</v>
      </c>
      <c r="G4" s="19" t="s">
        <v>61</v>
      </c>
      <c r="H4" s="39">
        <v>1133</v>
      </c>
      <c r="I4" s="57">
        <f>IF(TBRegistroEntradas[[#This Row],[Data do Caixa Realizado]]="",0,MONTH(TBRegistroEntradas[[#This Row],[Data do Caixa Realizado]]))</f>
        <v>9</v>
      </c>
      <c r="J4" s="65">
        <f>IF(TBRegistroEntradas[[#This Row],[Data do Caixa Realizado]]="",0,YEAR(TBRegistroEntradas[[#This Row],[Data do Caixa Realizado]]))</f>
        <v>2017</v>
      </c>
      <c r="K4" s="57">
        <f>IF(TBRegistroEntradas[[#This Row],[Data da Competência]]="",0,MONTH(TBRegistroEntradas[[#This Row],[Data da Competência]]))</f>
        <v>8</v>
      </c>
      <c r="L4" s="65">
        <f>IF(TBRegistroEntradas[[#This Row],[Data da Competência]]="",0,YEAR(TBRegistroEntradas[[#This Row],[Data da Competência]]))</f>
        <v>2017</v>
      </c>
      <c r="M4" s="65">
        <f>IF(TBRegistroEntradas[[#This Row],[Data do Caixa Previsto]]="",0,MONTH(TBRegistroEntradas[[#This Row],[Data do Caixa Previsto]]))</f>
        <v>8</v>
      </c>
      <c r="N4" s="65">
        <f>IF(TBRegistroEntradas[[#This Row],[Data do Caixa Previsto]]="",0,YEAR(TBRegistroEntradas[[#This Row],[Data do Caixa Previsto]]))</f>
        <v>2017</v>
      </c>
    </row>
    <row r="5" spans="1:15" ht="20.100000000000001" customHeight="1" x14ac:dyDescent="0.25">
      <c r="B5" s="38">
        <v>42985.921072815276</v>
      </c>
      <c r="C5" s="38">
        <v>42960</v>
      </c>
      <c r="D5" s="38">
        <v>42985.08192799228</v>
      </c>
      <c r="E5" s="19" t="s">
        <v>28</v>
      </c>
      <c r="F5" s="19" t="s">
        <v>37</v>
      </c>
      <c r="G5" s="19" t="s">
        <v>62</v>
      </c>
      <c r="H5" s="39">
        <v>164</v>
      </c>
      <c r="I5" s="58">
        <f>IF(TBRegistroEntradas[[#This Row],[Data do Caixa Realizado]]="",0,MONTH(TBRegistroEntradas[[#This Row],[Data do Caixa Realizado]]))</f>
        <v>9</v>
      </c>
      <c r="J5" s="65">
        <f>IF(TBRegistroEntradas[[#This Row],[Data do Caixa Realizado]]="",0,YEAR(TBRegistroEntradas[[#This Row],[Data do Caixa Realizado]]))</f>
        <v>2017</v>
      </c>
      <c r="K5" s="57">
        <f>IF(TBRegistroEntradas[[#This Row],[Data da Competência]]="",0,MONTH(TBRegistroEntradas[[#This Row],[Data da Competência]]))</f>
        <v>8</v>
      </c>
      <c r="L5" s="65">
        <f>IF(TBRegistroEntradas[[#This Row],[Data da Competência]]="",0,YEAR(TBRegistroEntradas[[#This Row],[Data da Competência]]))</f>
        <v>2017</v>
      </c>
      <c r="M5" s="65">
        <f>IF(TBRegistroEntradas[[#This Row],[Data do Caixa Previsto]]="",0,MONTH(TBRegistroEntradas[[#This Row],[Data do Caixa Previsto]]))</f>
        <v>9</v>
      </c>
      <c r="N5" s="65">
        <f>IF(TBRegistroEntradas[[#This Row],[Data do Caixa Previsto]]="",0,YEAR(TBRegistroEntradas[[#This Row],[Data do Caixa Previsto]]))</f>
        <v>2017</v>
      </c>
    </row>
    <row r="6" spans="1:15" ht="20.100000000000001" customHeight="1" x14ac:dyDescent="0.25">
      <c r="B6" s="38">
        <v>43007.497531597422</v>
      </c>
      <c r="C6" s="38">
        <v>42964</v>
      </c>
      <c r="D6" s="38">
        <v>43001.085754998392</v>
      </c>
      <c r="E6" s="19" t="s">
        <v>28</v>
      </c>
      <c r="F6" s="19" t="s">
        <v>37</v>
      </c>
      <c r="G6" s="19" t="s">
        <v>63</v>
      </c>
      <c r="H6" s="39">
        <v>2937</v>
      </c>
      <c r="I6" s="58">
        <f>IF(TBRegistroEntradas[[#This Row],[Data do Caixa Realizado]]="",0,MONTH(TBRegistroEntradas[[#This Row],[Data do Caixa Realizado]]))</f>
        <v>9</v>
      </c>
      <c r="J6" s="65">
        <f>IF(TBRegistroEntradas[[#This Row],[Data do Caixa Realizado]]="",0,YEAR(TBRegistroEntradas[[#This Row],[Data do Caixa Realizado]]))</f>
        <v>2017</v>
      </c>
      <c r="K6" s="57">
        <f>IF(TBRegistroEntradas[[#This Row],[Data da Competência]]="",0,MONTH(TBRegistroEntradas[[#This Row],[Data da Competência]]))</f>
        <v>8</v>
      </c>
      <c r="L6" s="65">
        <f>IF(TBRegistroEntradas[[#This Row],[Data da Competência]]="",0,YEAR(TBRegistroEntradas[[#This Row],[Data da Competência]]))</f>
        <v>2017</v>
      </c>
      <c r="M6" s="65">
        <f>IF(TBRegistroEntradas[[#This Row],[Data do Caixa Previsto]]="",0,MONTH(TBRegistroEntradas[[#This Row],[Data do Caixa Previsto]]))</f>
        <v>9</v>
      </c>
      <c r="N6" s="65">
        <f>IF(TBRegistroEntradas[[#This Row],[Data do Caixa Previsto]]="",0,YEAR(TBRegistroEntradas[[#This Row],[Data do Caixa Previsto]]))</f>
        <v>2017</v>
      </c>
    </row>
    <row r="7" spans="1:15" ht="20.100000000000001" customHeight="1" x14ac:dyDescent="0.25">
      <c r="B7" s="38">
        <v>43020.93099062844</v>
      </c>
      <c r="C7" s="38">
        <v>42969</v>
      </c>
      <c r="D7" s="38">
        <v>43020.93099062844</v>
      </c>
      <c r="E7" s="19" t="s">
        <v>28</v>
      </c>
      <c r="F7" s="19" t="s">
        <v>38</v>
      </c>
      <c r="G7" s="19" t="s">
        <v>64</v>
      </c>
      <c r="H7" s="39">
        <v>807</v>
      </c>
      <c r="I7" s="58">
        <f>IF(TBRegistroEntradas[[#This Row],[Data do Caixa Realizado]]="",0,MONTH(TBRegistroEntradas[[#This Row],[Data do Caixa Realizado]]))</f>
        <v>10</v>
      </c>
      <c r="J7" s="65">
        <f>IF(TBRegistroEntradas[[#This Row],[Data do Caixa Realizado]]="",0,YEAR(TBRegistroEntradas[[#This Row],[Data do Caixa Realizado]]))</f>
        <v>2017</v>
      </c>
      <c r="K7" s="57">
        <f>IF(TBRegistroEntradas[[#This Row],[Data da Competência]]="",0,MONTH(TBRegistroEntradas[[#This Row],[Data da Competência]]))</f>
        <v>8</v>
      </c>
      <c r="L7" s="65">
        <f>IF(TBRegistroEntradas[[#This Row],[Data da Competência]]="",0,YEAR(TBRegistroEntradas[[#This Row],[Data da Competência]]))</f>
        <v>2017</v>
      </c>
      <c r="M7" s="65">
        <f>IF(TBRegistroEntradas[[#This Row],[Data do Caixa Previsto]]="",0,MONTH(TBRegistroEntradas[[#This Row],[Data do Caixa Previsto]]))</f>
        <v>10</v>
      </c>
      <c r="N7" s="65">
        <f>IF(TBRegistroEntradas[[#This Row],[Data do Caixa Previsto]]="",0,YEAR(TBRegistroEntradas[[#This Row],[Data do Caixa Previsto]]))</f>
        <v>2017</v>
      </c>
    </row>
    <row r="8" spans="1:15" ht="20.100000000000001" customHeight="1" x14ac:dyDescent="0.25">
      <c r="B8" s="38">
        <v>43014.490029992223</v>
      </c>
      <c r="C8" s="38">
        <v>42972</v>
      </c>
      <c r="D8" s="38">
        <v>43014.490029992223</v>
      </c>
      <c r="E8" s="19" t="s">
        <v>28</v>
      </c>
      <c r="F8" s="19" t="s">
        <v>35</v>
      </c>
      <c r="G8" s="19" t="s">
        <v>65</v>
      </c>
      <c r="H8" s="39">
        <v>2612</v>
      </c>
      <c r="I8" s="58">
        <f>IF(TBRegistroEntradas[[#This Row],[Data do Caixa Realizado]]="",0,MONTH(TBRegistroEntradas[[#This Row],[Data do Caixa Realizado]]))</f>
        <v>10</v>
      </c>
      <c r="J8" s="65">
        <f>IF(TBRegistroEntradas[[#This Row],[Data do Caixa Realizado]]="",0,YEAR(TBRegistroEntradas[[#This Row],[Data do Caixa Realizado]]))</f>
        <v>2017</v>
      </c>
      <c r="K8" s="57">
        <f>IF(TBRegistroEntradas[[#This Row],[Data da Competência]]="",0,MONTH(TBRegistroEntradas[[#This Row],[Data da Competência]]))</f>
        <v>8</v>
      </c>
      <c r="L8" s="65">
        <f>IF(TBRegistroEntradas[[#This Row],[Data da Competência]]="",0,YEAR(TBRegistroEntradas[[#This Row],[Data da Competência]]))</f>
        <v>2017</v>
      </c>
      <c r="M8" s="65">
        <f>IF(TBRegistroEntradas[[#This Row],[Data do Caixa Previsto]]="",0,MONTH(TBRegistroEntradas[[#This Row],[Data do Caixa Previsto]]))</f>
        <v>10</v>
      </c>
      <c r="N8" s="65">
        <f>IF(TBRegistroEntradas[[#This Row],[Data do Caixa Previsto]]="",0,YEAR(TBRegistroEntradas[[#This Row],[Data do Caixa Previsto]]))</f>
        <v>2017</v>
      </c>
    </row>
    <row r="9" spans="1:15" ht="20.100000000000001" customHeight="1" x14ac:dyDescent="0.25">
      <c r="B9" s="38">
        <v>43054.754604096757</v>
      </c>
      <c r="C9" s="38">
        <v>42974</v>
      </c>
      <c r="D9" s="38">
        <v>43030.597366701804</v>
      </c>
      <c r="E9" s="19" t="s">
        <v>28</v>
      </c>
      <c r="F9" s="19" t="s">
        <v>37</v>
      </c>
      <c r="G9" s="19" t="s">
        <v>66</v>
      </c>
      <c r="H9" s="39">
        <v>2483</v>
      </c>
      <c r="I9" s="58">
        <f>IF(TBRegistroEntradas[[#This Row],[Data do Caixa Realizado]]="",0,MONTH(TBRegistroEntradas[[#This Row],[Data do Caixa Realizado]]))</f>
        <v>11</v>
      </c>
      <c r="J9" s="65">
        <f>IF(TBRegistroEntradas[[#This Row],[Data do Caixa Realizado]]="",0,YEAR(TBRegistroEntradas[[#This Row],[Data do Caixa Realizado]]))</f>
        <v>2017</v>
      </c>
      <c r="K9" s="57">
        <f>IF(TBRegistroEntradas[[#This Row],[Data da Competência]]="",0,MONTH(TBRegistroEntradas[[#This Row],[Data da Competência]]))</f>
        <v>8</v>
      </c>
      <c r="L9" s="65">
        <f>IF(TBRegistroEntradas[[#This Row],[Data da Competência]]="",0,YEAR(TBRegistroEntradas[[#This Row],[Data da Competência]]))</f>
        <v>2017</v>
      </c>
      <c r="M9" s="65">
        <f>IF(TBRegistroEntradas[[#This Row],[Data do Caixa Previsto]]="",0,MONTH(TBRegistroEntradas[[#This Row],[Data do Caixa Previsto]]))</f>
        <v>10</v>
      </c>
      <c r="N9" s="65">
        <f>IF(TBRegistroEntradas[[#This Row],[Data do Caixa Previsto]]="",0,YEAR(TBRegistroEntradas[[#This Row],[Data do Caixa Previsto]]))</f>
        <v>2017</v>
      </c>
    </row>
    <row r="10" spans="1:15" ht="20.100000000000001" customHeight="1" x14ac:dyDescent="0.25">
      <c r="B10" s="38">
        <v>43087.201387518355</v>
      </c>
      <c r="C10" s="38">
        <v>42979</v>
      </c>
      <c r="D10" s="38">
        <v>43009.803181410032</v>
      </c>
      <c r="E10" s="19" t="s">
        <v>28</v>
      </c>
      <c r="F10" s="19" t="s">
        <v>35</v>
      </c>
      <c r="G10" s="19" t="s">
        <v>67</v>
      </c>
      <c r="H10" s="39">
        <v>4387</v>
      </c>
      <c r="I10" s="58">
        <f>IF(TBRegistroEntradas[[#This Row],[Data do Caixa Realizado]]="",0,MONTH(TBRegistroEntradas[[#This Row],[Data do Caixa Realizado]]))</f>
        <v>12</v>
      </c>
      <c r="J10" s="65">
        <f>IF(TBRegistroEntradas[[#This Row],[Data do Caixa Realizado]]="",0,YEAR(TBRegistroEntradas[[#This Row],[Data do Caixa Realizado]]))</f>
        <v>2017</v>
      </c>
      <c r="K10" s="57">
        <f>IF(TBRegistroEntradas[[#This Row],[Data da Competência]]="",0,MONTH(TBRegistroEntradas[[#This Row],[Data da Competência]]))</f>
        <v>9</v>
      </c>
      <c r="L10" s="65">
        <f>IF(TBRegistroEntradas[[#This Row],[Data da Competência]]="",0,YEAR(TBRegistroEntradas[[#This Row],[Data da Competência]]))</f>
        <v>2017</v>
      </c>
      <c r="M10" s="65">
        <f>IF(TBRegistroEntradas[[#This Row],[Data do Caixa Previsto]]="",0,MONTH(TBRegistroEntradas[[#This Row],[Data do Caixa Previsto]]))</f>
        <v>10</v>
      </c>
      <c r="N10" s="65">
        <f>IF(TBRegistroEntradas[[#This Row],[Data do Caixa Previsto]]="",0,YEAR(TBRegistroEntradas[[#This Row],[Data do Caixa Previsto]]))</f>
        <v>2017</v>
      </c>
    </row>
    <row r="11" spans="1:15" ht="20.100000000000001" customHeight="1" x14ac:dyDescent="0.25">
      <c r="B11" s="38">
        <v>43004.688402044558</v>
      </c>
      <c r="C11" s="38">
        <v>42980</v>
      </c>
      <c r="D11" s="38">
        <v>43004.688402044558</v>
      </c>
      <c r="E11" s="19" t="s">
        <v>28</v>
      </c>
      <c r="F11" s="19" t="s">
        <v>37</v>
      </c>
      <c r="G11" s="19" t="s">
        <v>68</v>
      </c>
      <c r="H11" s="39">
        <v>4268</v>
      </c>
      <c r="I11" s="58">
        <f>IF(TBRegistroEntradas[[#This Row],[Data do Caixa Realizado]]="",0,MONTH(TBRegistroEntradas[[#This Row],[Data do Caixa Realizado]]))</f>
        <v>9</v>
      </c>
      <c r="J11" s="65">
        <f>IF(TBRegistroEntradas[[#This Row],[Data do Caixa Realizado]]="",0,YEAR(TBRegistroEntradas[[#This Row],[Data do Caixa Realizado]]))</f>
        <v>2017</v>
      </c>
      <c r="K11" s="57">
        <f>IF(TBRegistroEntradas[[#This Row],[Data da Competência]]="",0,MONTH(TBRegistroEntradas[[#This Row],[Data da Competência]]))</f>
        <v>9</v>
      </c>
      <c r="L11" s="65">
        <f>IF(TBRegistroEntradas[[#This Row],[Data da Competência]]="",0,YEAR(TBRegistroEntradas[[#This Row],[Data da Competência]]))</f>
        <v>2017</v>
      </c>
      <c r="M11" s="65">
        <f>IF(TBRegistroEntradas[[#This Row],[Data do Caixa Previsto]]="",0,MONTH(TBRegistroEntradas[[#This Row],[Data do Caixa Previsto]]))</f>
        <v>9</v>
      </c>
      <c r="N11" s="65">
        <f>IF(TBRegistroEntradas[[#This Row],[Data do Caixa Previsto]]="",0,YEAR(TBRegistroEntradas[[#This Row],[Data do Caixa Previsto]]))</f>
        <v>2017</v>
      </c>
    </row>
    <row r="12" spans="1:15" ht="20.100000000000001" customHeight="1" x14ac:dyDescent="0.25">
      <c r="B12" s="38">
        <v>43015.979718768547</v>
      </c>
      <c r="C12" s="38">
        <v>42984</v>
      </c>
      <c r="D12" s="38">
        <v>43015.979718768547</v>
      </c>
      <c r="E12" s="19" t="s">
        <v>28</v>
      </c>
      <c r="F12" s="19" t="s">
        <v>37</v>
      </c>
      <c r="G12" s="19" t="s">
        <v>69</v>
      </c>
      <c r="H12" s="39">
        <v>3761</v>
      </c>
      <c r="I12" s="58">
        <f>IF(TBRegistroEntradas[[#This Row],[Data do Caixa Realizado]]="",0,MONTH(TBRegistroEntradas[[#This Row],[Data do Caixa Realizado]]))</f>
        <v>10</v>
      </c>
      <c r="J12" s="65">
        <f>IF(TBRegistroEntradas[[#This Row],[Data do Caixa Realizado]]="",0,YEAR(TBRegistroEntradas[[#This Row],[Data do Caixa Realizado]]))</f>
        <v>2017</v>
      </c>
      <c r="K12" s="57">
        <f>IF(TBRegistroEntradas[[#This Row],[Data da Competência]]="",0,MONTH(TBRegistroEntradas[[#This Row],[Data da Competência]]))</f>
        <v>9</v>
      </c>
      <c r="L12" s="65">
        <f>IF(TBRegistroEntradas[[#This Row],[Data da Competência]]="",0,YEAR(TBRegistroEntradas[[#This Row],[Data da Competência]]))</f>
        <v>2017</v>
      </c>
      <c r="M12" s="65">
        <f>IF(TBRegistroEntradas[[#This Row],[Data do Caixa Previsto]]="",0,MONTH(TBRegistroEntradas[[#This Row],[Data do Caixa Previsto]]))</f>
        <v>10</v>
      </c>
      <c r="N12" s="65">
        <f>IF(TBRegistroEntradas[[#This Row],[Data do Caixa Previsto]]="",0,YEAR(TBRegistroEntradas[[#This Row],[Data do Caixa Previsto]]))</f>
        <v>2017</v>
      </c>
    </row>
    <row r="13" spans="1:15" ht="20.100000000000001" customHeight="1" x14ac:dyDescent="0.25">
      <c r="B13" s="38" t="s">
        <v>70</v>
      </c>
      <c r="C13" s="38">
        <v>42988</v>
      </c>
      <c r="D13" s="38">
        <v>43013.954304648258</v>
      </c>
      <c r="E13" s="19" t="s">
        <v>28</v>
      </c>
      <c r="F13" s="19" t="s">
        <v>37</v>
      </c>
      <c r="G13" s="19" t="s">
        <v>71</v>
      </c>
      <c r="H13" s="39">
        <v>4983</v>
      </c>
      <c r="I13" s="58">
        <f>IF(TBRegistroEntradas[[#This Row],[Data do Caixa Realizado]]="",0,MONTH(TBRegistroEntradas[[#This Row],[Data do Caixa Realizado]]))</f>
        <v>0</v>
      </c>
      <c r="J13" s="65">
        <f>IF(TBRegistroEntradas[[#This Row],[Data do Caixa Realizado]]="",0,YEAR(TBRegistroEntradas[[#This Row],[Data do Caixa Realizado]]))</f>
        <v>0</v>
      </c>
      <c r="K13" s="57">
        <f>IF(TBRegistroEntradas[[#This Row],[Data da Competência]]="",0,MONTH(TBRegistroEntradas[[#This Row],[Data da Competência]]))</f>
        <v>9</v>
      </c>
      <c r="L13" s="65">
        <f>IF(TBRegistroEntradas[[#This Row],[Data da Competência]]="",0,YEAR(TBRegistroEntradas[[#This Row],[Data da Competência]]))</f>
        <v>2017</v>
      </c>
      <c r="M13" s="65">
        <f>IF(TBRegistroEntradas[[#This Row],[Data do Caixa Previsto]]="",0,MONTH(TBRegistroEntradas[[#This Row],[Data do Caixa Previsto]]))</f>
        <v>10</v>
      </c>
      <c r="N13" s="65">
        <f>IF(TBRegistroEntradas[[#This Row],[Data do Caixa Previsto]]="",0,YEAR(TBRegistroEntradas[[#This Row],[Data do Caixa Previsto]]))</f>
        <v>2017</v>
      </c>
    </row>
    <row r="14" spans="1:15" ht="20.100000000000001" customHeight="1" x14ac:dyDescent="0.25">
      <c r="B14" s="38">
        <v>42997.551902670813</v>
      </c>
      <c r="C14" s="38">
        <v>42990</v>
      </c>
      <c r="D14" s="38">
        <v>42997.551902670813</v>
      </c>
      <c r="E14" s="19" t="s">
        <v>28</v>
      </c>
      <c r="F14" s="19" t="s">
        <v>34</v>
      </c>
      <c r="G14" s="19" t="s">
        <v>72</v>
      </c>
      <c r="H14" s="39">
        <v>2502</v>
      </c>
      <c r="I14" s="58">
        <f>IF(TBRegistroEntradas[[#This Row],[Data do Caixa Realizado]]="",0,MONTH(TBRegistroEntradas[[#This Row],[Data do Caixa Realizado]]))</f>
        <v>9</v>
      </c>
      <c r="J14" s="65">
        <f>IF(TBRegistroEntradas[[#This Row],[Data do Caixa Realizado]]="",0,YEAR(TBRegistroEntradas[[#This Row],[Data do Caixa Realizado]]))</f>
        <v>2017</v>
      </c>
      <c r="K14" s="57">
        <f>IF(TBRegistroEntradas[[#This Row],[Data da Competência]]="",0,MONTH(TBRegistroEntradas[[#This Row],[Data da Competência]]))</f>
        <v>9</v>
      </c>
      <c r="L14" s="65">
        <f>IF(TBRegistroEntradas[[#This Row],[Data da Competência]]="",0,YEAR(TBRegistroEntradas[[#This Row],[Data da Competência]]))</f>
        <v>2017</v>
      </c>
      <c r="M14" s="65">
        <f>IF(TBRegistroEntradas[[#This Row],[Data do Caixa Previsto]]="",0,MONTH(TBRegistroEntradas[[#This Row],[Data do Caixa Previsto]]))</f>
        <v>9</v>
      </c>
      <c r="N14" s="65">
        <f>IF(TBRegistroEntradas[[#This Row],[Data do Caixa Previsto]]="",0,YEAR(TBRegistroEntradas[[#This Row],[Data do Caixa Previsto]]))</f>
        <v>2017</v>
      </c>
    </row>
    <row r="15" spans="1:15" ht="20.100000000000001" customHeight="1" x14ac:dyDescent="0.25">
      <c r="B15" s="38">
        <v>43004.663371860901</v>
      </c>
      <c r="C15" s="38">
        <v>42994</v>
      </c>
      <c r="D15" s="38">
        <v>43002.856606349254</v>
      </c>
      <c r="E15" s="19" t="s">
        <v>28</v>
      </c>
      <c r="F15" s="19" t="s">
        <v>37</v>
      </c>
      <c r="G15" s="19" t="s">
        <v>73</v>
      </c>
      <c r="H15" s="39">
        <v>2337</v>
      </c>
      <c r="I15" s="58">
        <f>IF(TBRegistroEntradas[[#This Row],[Data do Caixa Realizado]]="",0,MONTH(TBRegistroEntradas[[#This Row],[Data do Caixa Realizado]]))</f>
        <v>9</v>
      </c>
      <c r="J15" s="65">
        <f>IF(TBRegistroEntradas[[#This Row],[Data do Caixa Realizado]]="",0,YEAR(TBRegistroEntradas[[#This Row],[Data do Caixa Realizado]]))</f>
        <v>2017</v>
      </c>
      <c r="K15" s="57">
        <f>IF(TBRegistroEntradas[[#This Row],[Data da Competência]]="",0,MONTH(TBRegistroEntradas[[#This Row],[Data da Competência]]))</f>
        <v>9</v>
      </c>
      <c r="L15" s="65">
        <f>IF(TBRegistroEntradas[[#This Row],[Data da Competência]]="",0,YEAR(TBRegistroEntradas[[#This Row],[Data da Competência]]))</f>
        <v>2017</v>
      </c>
      <c r="M15" s="65">
        <f>IF(TBRegistroEntradas[[#This Row],[Data do Caixa Previsto]]="",0,MONTH(TBRegistroEntradas[[#This Row],[Data do Caixa Previsto]]))</f>
        <v>9</v>
      </c>
      <c r="N15" s="65">
        <f>IF(TBRegistroEntradas[[#This Row],[Data do Caixa Previsto]]="",0,YEAR(TBRegistroEntradas[[#This Row],[Data do Caixa Previsto]]))</f>
        <v>2017</v>
      </c>
    </row>
    <row r="16" spans="1:15" ht="20.100000000000001" customHeight="1" x14ac:dyDescent="0.25">
      <c r="B16" s="38">
        <v>43010.987674560682</v>
      </c>
      <c r="C16" s="38">
        <v>43001</v>
      </c>
      <c r="D16" s="38">
        <v>43010.987674560682</v>
      </c>
      <c r="E16" s="19" t="s">
        <v>28</v>
      </c>
      <c r="F16" s="19" t="s">
        <v>36</v>
      </c>
      <c r="G16" s="19" t="s">
        <v>74</v>
      </c>
      <c r="H16" s="39">
        <v>3125</v>
      </c>
      <c r="I16" s="58">
        <f>IF(TBRegistroEntradas[[#This Row],[Data do Caixa Realizado]]="",0,MONTH(TBRegistroEntradas[[#This Row],[Data do Caixa Realizado]]))</f>
        <v>10</v>
      </c>
      <c r="J16" s="65">
        <f>IF(TBRegistroEntradas[[#This Row],[Data do Caixa Realizado]]="",0,YEAR(TBRegistroEntradas[[#This Row],[Data do Caixa Realizado]]))</f>
        <v>2017</v>
      </c>
      <c r="K16" s="57">
        <f>IF(TBRegistroEntradas[[#This Row],[Data da Competência]]="",0,MONTH(TBRegistroEntradas[[#This Row],[Data da Competência]]))</f>
        <v>9</v>
      </c>
      <c r="L16" s="65">
        <f>IF(TBRegistroEntradas[[#This Row],[Data da Competência]]="",0,YEAR(TBRegistroEntradas[[#This Row],[Data da Competência]]))</f>
        <v>2017</v>
      </c>
      <c r="M16" s="65">
        <f>IF(TBRegistroEntradas[[#This Row],[Data do Caixa Previsto]]="",0,MONTH(TBRegistroEntradas[[#This Row],[Data do Caixa Previsto]]))</f>
        <v>10</v>
      </c>
      <c r="N16" s="65">
        <f>IF(TBRegistroEntradas[[#This Row],[Data do Caixa Previsto]]="",0,YEAR(TBRegistroEntradas[[#This Row],[Data do Caixa Previsto]]))</f>
        <v>2017</v>
      </c>
    </row>
    <row r="17" spans="2:14" ht="20.100000000000001" customHeight="1" x14ac:dyDescent="0.25">
      <c r="B17" s="38">
        <v>43056.628172621648</v>
      </c>
      <c r="C17" s="38">
        <v>43004</v>
      </c>
      <c r="D17" s="38">
        <v>43056.628172621648</v>
      </c>
      <c r="E17" s="19" t="s">
        <v>28</v>
      </c>
      <c r="F17" s="19" t="s">
        <v>37</v>
      </c>
      <c r="G17" s="19" t="s">
        <v>75</v>
      </c>
      <c r="H17" s="39">
        <v>1201</v>
      </c>
      <c r="I17" s="58">
        <f>IF(TBRegistroEntradas[[#This Row],[Data do Caixa Realizado]]="",0,MONTH(TBRegistroEntradas[[#This Row],[Data do Caixa Realizado]]))</f>
        <v>11</v>
      </c>
      <c r="J17" s="65">
        <f>IF(TBRegistroEntradas[[#This Row],[Data do Caixa Realizado]]="",0,YEAR(TBRegistroEntradas[[#This Row],[Data do Caixa Realizado]]))</f>
        <v>2017</v>
      </c>
      <c r="K17" s="57">
        <f>IF(TBRegistroEntradas[[#This Row],[Data da Competência]]="",0,MONTH(TBRegistroEntradas[[#This Row],[Data da Competência]]))</f>
        <v>9</v>
      </c>
      <c r="L17" s="65">
        <f>IF(TBRegistroEntradas[[#This Row],[Data da Competência]]="",0,YEAR(TBRegistroEntradas[[#This Row],[Data da Competência]]))</f>
        <v>2017</v>
      </c>
      <c r="M17" s="65">
        <f>IF(TBRegistroEntradas[[#This Row],[Data do Caixa Previsto]]="",0,MONTH(TBRegistroEntradas[[#This Row],[Data do Caixa Previsto]]))</f>
        <v>11</v>
      </c>
      <c r="N17" s="65">
        <f>IF(TBRegistroEntradas[[#This Row],[Data do Caixa Previsto]]="",0,YEAR(TBRegistroEntradas[[#This Row],[Data do Caixa Previsto]]))</f>
        <v>2017</v>
      </c>
    </row>
    <row r="18" spans="2:14" x14ac:dyDescent="0.25">
      <c r="B18" s="38">
        <v>43033.143288673884</v>
      </c>
      <c r="C18" s="38">
        <v>43005</v>
      </c>
      <c r="D18" s="38">
        <v>43018.800773350056</v>
      </c>
      <c r="E18" s="19" t="s">
        <v>28</v>
      </c>
      <c r="F18" s="19" t="s">
        <v>35</v>
      </c>
      <c r="G18" s="19" t="s">
        <v>76</v>
      </c>
      <c r="H18" s="39">
        <v>4380</v>
      </c>
      <c r="I18" s="58">
        <f>IF(TBRegistroEntradas[[#This Row],[Data do Caixa Realizado]]="",0,MONTH(TBRegistroEntradas[[#This Row],[Data do Caixa Realizado]]))</f>
        <v>10</v>
      </c>
      <c r="J18" s="65">
        <f>IF(TBRegistroEntradas[[#This Row],[Data do Caixa Realizado]]="",0,YEAR(TBRegistroEntradas[[#This Row],[Data do Caixa Realizado]]))</f>
        <v>2017</v>
      </c>
      <c r="K18" s="57">
        <f>IF(TBRegistroEntradas[[#This Row],[Data da Competência]]="",0,MONTH(TBRegistroEntradas[[#This Row],[Data da Competência]]))</f>
        <v>9</v>
      </c>
      <c r="L18" s="65">
        <f>IF(TBRegistroEntradas[[#This Row],[Data da Competência]]="",0,YEAR(TBRegistroEntradas[[#This Row],[Data da Competência]]))</f>
        <v>2017</v>
      </c>
      <c r="M18" s="65">
        <f>IF(TBRegistroEntradas[[#This Row],[Data do Caixa Previsto]]="",0,MONTH(TBRegistroEntradas[[#This Row],[Data do Caixa Previsto]]))</f>
        <v>10</v>
      </c>
      <c r="N18" s="65">
        <f>IF(TBRegistroEntradas[[#This Row],[Data do Caixa Previsto]]="",0,YEAR(TBRegistroEntradas[[#This Row],[Data do Caixa Previsto]]))</f>
        <v>2017</v>
      </c>
    </row>
    <row r="19" spans="2:14" x14ac:dyDescent="0.25">
      <c r="B19" s="38">
        <v>43019.580095755031</v>
      </c>
      <c r="C19" s="38">
        <v>43008</v>
      </c>
      <c r="D19" s="38">
        <v>43019.580095755031</v>
      </c>
      <c r="E19" s="19" t="s">
        <v>28</v>
      </c>
      <c r="F19" s="19" t="s">
        <v>36</v>
      </c>
      <c r="G19" s="19" t="s">
        <v>77</v>
      </c>
      <c r="H19" s="39">
        <v>919</v>
      </c>
      <c r="I19" s="58">
        <f>IF(TBRegistroEntradas[[#This Row],[Data do Caixa Realizado]]="",0,MONTH(TBRegistroEntradas[[#This Row],[Data do Caixa Realizado]]))</f>
        <v>10</v>
      </c>
      <c r="J19" s="65">
        <f>IF(TBRegistroEntradas[[#This Row],[Data do Caixa Realizado]]="",0,YEAR(TBRegistroEntradas[[#This Row],[Data do Caixa Realizado]]))</f>
        <v>2017</v>
      </c>
      <c r="K19" s="57">
        <f>IF(TBRegistroEntradas[[#This Row],[Data da Competência]]="",0,MONTH(TBRegistroEntradas[[#This Row],[Data da Competência]]))</f>
        <v>9</v>
      </c>
      <c r="L19" s="65">
        <f>IF(TBRegistroEntradas[[#This Row],[Data da Competência]]="",0,YEAR(TBRegistroEntradas[[#This Row],[Data da Competência]]))</f>
        <v>2017</v>
      </c>
      <c r="M19" s="65">
        <f>IF(TBRegistroEntradas[[#This Row],[Data do Caixa Previsto]]="",0,MONTH(TBRegistroEntradas[[#This Row],[Data do Caixa Previsto]]))</f>
        <v>10</v>
      </c>
      <c r="N19" s="65">
        <f>IF(TBRegistroEntradas[[#This Row],[Data do Caixa Previsto]]="",0,YEAR(TBRegistroEntradas[[#This Row],[Data do Caixa Previsto]]))</f>
        <v>2017</v>
      </c>
    </row>
    <row r="20" spans="2:14" x14ac:dyDescent="0.25">
      <c r="B20" s="38">
        <v>43025.995076094237</v>
      </c>
      <c r="C20" s="38">
        <v>43012</v>
      </c>
      <c r="D20" s="38">
        <v>43025.995076094237</v>
      </c>
      <c r="E20" s="19" t="s">
        <v>28</v>
      </c>
      <c r="F20" s="19" t="s">
        <v>38</v>
      </c>
      <c r="G20" s="19" t="s">
        <v>78</v>
      </c>
      <c r="H20" s="39">
        <v>4590</v>
      </c>
      <c r="I20" s="58">
        <f>IF(TBRegistroEntradas[[#This Row],[Data do Caixa Realizado]]="",0,MONTH(TBRegistroEntradas[[#This Row],[Data do Caixa Realizado]]))</f>
        <v>10</v>
      </c>
      <c r="J20" s="65">
        <f>IF(TBRegistroEntradas[[#This Row],[Data do Caixa Realizado]]="",0,YEAR(TBRegistroEntradas[[#This Row],[Data do Caixa Realizado]]))</f>
        <v>2017</v>
      </c>
      <c r="K20" s="57">
        <f>IF(TBRegistroEntradas[[#This Row],[Data da Competência]]="",0,MONTH(TBRegistroEntradas[[#This Row],[Data da Competência]]))</f>
        <v>10</v>
      </c>
      <c r="L20" s="65">
        <f>IF(TBRegistroEntradas[[#This Row],[Data da Competência]]="",0,YEAR(TBRegistroEntradas[[#This Row],[Data da Competência]]))</f>
        <v>2017</v>
      </c>
      <c r="M20" s="65">
        <f>IF(TBRegistroEntradas[[#This Row],[Data do Caixa Previsto]]="",0,MONTH(TBRegistroEntradas[[#This Row],[Data do Caixa Previsto]]))</f>
        <v>10</v>
      </c>
      <c r="N20" s="65">
        <f>IF(TBRegistroEntradas[[#This Row],[Data do Caixa Previsto]]="",0,YEAR(TBRegistroEntradas[[#This Row],[Data do Caixa Previsto]]))</f>
        <v>2017</v>
      </c>
    </row>
    <row r="21" spans="2:14" x14ac:dyDescent="0.25">
      <c r="B21" s="38">
        <v>43052.454388600381</v>
      </c>
      <c r="C21" s="38">
        <v>43015</v>
      </c>
      <c r="D21" s="38">
        <v>43052.454388600381</v>
      </c>
      <c r="E21" s="19" t="s">
        <v>28</v>
      </c>
      <c r="F21" s="19" t="s">
        <v>34</v>
      </c>
      <c r="G21" s="19" t="s">
        <v>79</v>
      </c>
      <c r="H21" s="39">
        <v>1958</v>
      </c>
      <c r="I21" s="58">
        <f>IF(TBRegistroEntradas[[#This Row],[Data do Caixa Realizado]]="",0,MONTH(TBRegistroEntradas[[#This Row],[Data do Caixa Realizado]]))</f>
        <v>11</v>
      </c>
      <c r="J21" s="65">
        <f>IF(TBRegistroEntradas[[#This Row],[Data do Caixa Realizado]]="",0,YEAR(TBRegistroEntradas[[#This Row],[Data do Caixa Realizado]]))</f>
        <v>2017</v>
      </c>
      <c r="K21" s="57">
        <f>IF(TBRegistroEntradas[[#This Row],[Data da Competência]]="",0,MONTH(TBRegistroEntradas[[#This Row],[Data da Competência]]))</f>
        <v>10</v>
      </c>
      <c r="L21" s="65">
        <f>IF(TBRegistroEntradas[[#This Row],[Data da Competência]]="",0,YEAR(TBRegistroEntradas[[#This Row],[Data da Competência]]))</f>
        <v>2017</v>
      </c>
      <c r="M21" s="65">
        <f>IF(TBRegistroEntradas[[#This Row],[Data do Caixa Previsto]]="",0,MONTH(TBRegistroEntradas[[#This Row],[Data do Caixa Previsto]]))</f>
        <v>11</v>
      </c>
      <c r="N21" s="65">
        <f>IF(TBRegistroEntradas[[#This Row],[Data do Caixa Previsto]]="",0,YEAR(TBRegistroEntradas[[#This Row],[Data do Caixa Previsto]]))</f>
        <v>2017</v>
      </c>
    </row>
    <row r="22" spans="2:14" x14ac:dyDescent="0.25">
      <c r="B22" s="38" t="s">
        <v>70</v>
      </c>
      <c r="C22" s="38">
        <v>43017</v>
      </c>
      <c r="D22" s="38">
        <v>43043.298497771881</v>
      </c>
      <c r="E22" s="19" t="s">
        <v>28</v>
      </c>
      <c r="F22" s="19" t="s">
        <v>35</v>
      </c>
      <c r="G22" s="19" t="s">
        <v>80</v>
      </c>
      <c r="H22" s="39">
        <v>1171</v>
      </c>
      <c r="I22" s="58">
        <f>IF(TBRegistroEntradas[[#This Row],[Data do Caixa Realizado]]="",0,MONTH(TBRegistroEntradas[[#This Row],[Data do Caixa Realizado]]))</f>
        <v>0</v>
      </c>
      <c r="J22" s="65">
        <f>IF(TBRegistroEntradas[[#This Row],[Data do Caixa Realizado]]="",0,YEAR(TBRegistroEntradas[[#This Row],[Data do Caixa Realizado]]))</f>
        <v>0</v>
      </c>
      <c r="K22" s="57">
        <f>IF(TBRegistroEntradas[[#This Row],[Data da Competência]]="",0,MONTH(TBRegistroEntradas[[#This Row],[Data da Competência]]))</f>
        <v>10</v>
      </c>
      <c r="L22" s="65">
        <f>IF(TBRegistroEntradas[[#This Row],[Data da Competência]]="",0,YEAR(TBRegistroEntradas[[#This Row],[Data da Competência]]))</f>
        <v>2017</v>
      </c>
      <c r="M22" s="65">
        <f>IF(TBRegistroEntradas[[#This Row],[Data do Caixa Previsto]]="",0,MONTH(TBRegistroEntradas[[#This Row],[Data do Caixa Previsto]]))</f>
        <v>11</v>
      </c>
      <c r="N22" s="65">
        <f>IF(TBRegistroEntradas[[#This Row],[Data do Caixa Previsto]]="",0,YEAR(TBRegistroEntradas[[#This Row],[Data do Caixa Previsto]]))</f>
        <v>2017</v>
      </c>
    </row>
    <row r="23" spans="2:14" x14ac:dyDescent="0.25">
      <c r="B23" s="38">
        <v>43134.960630268302</v>
      </c>
      <c r="C23" s="38">
        <v>43019</v>
      </c>
      <c r="D23" s="38">
        <v>43060.909367737389</v>
      </c>
      <c r="E23" s="19" t="s">
        <v>28</v>
      </c>
      <c r="F23" s="19" t="s">
        <v>37</v>
      </c>
      <c r="G23" s="19" t="s">
        <v>81</v>
      </c>
      <c r="H23" s="39">
        <v>2587</v>
      </c>
      <c r="I23" s="58">
        <f>IF(TBRegistroEntradas[[#This Row],[Data do Caixa Realizado]]="",0,MONTH(TBRegistroEntradas[[#This Row],[Data do Caixa Realizado]]))</f>
        <v>2</v>
      </c>
      <c r="J23" s="65">
        <f>IF(TBRegistroEntradas[[#This Row],[Data do Caixa Realizado]]="",0,YEAR(TBRegistroEntradas[[#This Row],[Data do Caixa Realizado]]))</f>
        <v>2018</v>
      </c>
      <c r="K23" s="57">
        <f>IF(TBRegistroEntradas[[#This Row],[Data da Competência]]="",0,MONTH(TBRegistroEntradas[[#This Row],[Data da Competência]]))</f>
        <v>10</v>
      </c>
      <c r="L23" s="65">
        <f>IF(TBRegistroEntradas[[#This Row],[Data da Competência]]="",0,YEAR(TBRegistroEntradas[[#This Row],[Data da Competência]]))</f>
        <v>2017</v>
      </c>
      <c r="M23" s="65">
        <f>IF(TBRegistroEntradas[[#This Row],[Data do Caixa Previsto]]="",0,MONTH(TBRegistroEntradas[[#This Row],[Data do Caixa Previsto]]))</f>
        <v>11</v>
      </c>
      <c r="N23" s="65">
        <f>IF(TBRegistroEntradas[[#This Row],[Data do Caixa Previsto]]="",0,YEAR(TBRegistroEntradas[[#This Row],[Data do Caixa Previsto]]))</f>
        <v>2017</v>
      </c>
    </row>
    <row r="24" spans="2:14" x14ac:dyDescent="0.25">
      <c r="B24" s="38">
        <v>43045.105355406915</v>
      </c>
      <c r="C24" s="38">
        <v>43023</v>
      </c>
      <c r="D24" s="38">
        <v>43045.105355406915</v>
      </c>
      <c r="E24" s="19" t="s">
        <v>28</v>
      </c>
      <c r="F24" s="19" t="s">
        <v>37</v>
      </c>
      <c r="G24" s="19" t="s">
        <v>82</v>
      </c>
      <c r="H24" s="39">
        <v>3425</v>
      </c>
      <c r="I24" s="58">
        <f>IF(TBRegistroEntradas[[#This Row],[Data do Caixa Realizado]]="",0,MONTH(TBRegistroEntradas[[#This Row],[Data do Caixa Realizado]]))</f>
        <v>11</v>
      </c>
      <c r="J24" s="65">
        <f>IF(TBRegistroEntradas[[#This Row],[Data do Caixa Realizado]]="",0,YEAR(TBRegistroEntradas[[#This Row],[Data do Caixa Realizado]]))</f>
        <v>2017</v>
      </c>
      <c r="K24" s="57">
        <f>IF(TBRegistroEntradas[[#This Row],[Data da Competência]]="",0,MONTH(TBRegistroEntradas[[#This Row],[Data da Competência]]))</f>
        <v>10</v>
      </c>
      <c r="L24" s="65">
        <f>IF(TBRegistroEntradas[[#This Row],[Data da Competência]]="",0,YEAR(TBRegistroEntradas[[#This Row],[Data da Competência]]))</f>
        <v>2017</v>
      </c>
      <c r="M24" s="65">
        <f>IF(TBRegistroEntradas[[#This Row],[Data do Caixa Previsto]]="",0,MONTH(TBRegistroEntradas[[#This Row],[Data do Caixa Previsto]]))</f>
        <v>11</v>
      </c>
      <c r="N24" s="65">
        <f>IF(TBRegistroEntradas[[#This Row],[Data do Caixa Previsto]]="",0,YEAR(TBRegistroEntradas[[#This Row],[Data do Caixa Previsto]]))</f>
        <v>2017</v>
      </c>
    </row>
    <row r="25" spans="2:14" x14ac:dyDescent="0.25">
      <c r="B25" s="38">
        <v>43057.775638731524</v>
      </c>
      <c r="C25" s="38">
        <v>43026</v>
      </c>
      <c r="D25" s="38">
        <v>43057.775638731524</v>
      </c>
      <c r="E25" s="19" t="s">
        <v>28</v>
      </c>
      <c r="F25" s="19" t="s">
        <v>38</v>
      </c>
      <c r="G25" s="19" t="s">
        <v>83</v>
      </c>
      <c r="H25" s="39">
        <v>4454</v>
      </c>
      <c r="I25" s="58">
        <f>IF(TBRegistroEntradas[[#This Row],[Data do Caixa Realizado]]="",0,MONTH(TBRegistroEntradas[[#This Row],[Data do Caixa Realizado]]))</f>
        <v>11</v>
      </c>
      <c r="J25" s="65">
        <f>IF(TBRegistroEntradas[[#This Row],[Data do Caixa Realizado]]="",0,YEAR(TBRegistroEntradas[[#This Row],[Data do Caixa Realizado]]))</f>
        <v>2017</v>
      </c>
      <c r="K25" s="57">
        <f>IF(TBRegistroEntradas[[#This Row],[Data da Competência]]="",0,MONTH(TBRegistroEntradas[[#This Row],[Data da Competência]]))</f>
        <v>10</v>
      </c>
      <c r="L25" s="65">
        <f>IF(TBRegistroEntradas[[#This Row],[Data da Competência]]="",0,YEAR(TBRegistroEntradas[[#This Row],[Data da Competência]]))</f>
        <v>2017</v>
      </c>
      <c r="M25" s="65">
        <f>IF(TBRegistroEntradas[[#This Row],[Data do Caixa Previsto]]="",0,MONTH(TBRegistroEntradas[[#This Row],[Data do Caixa Previsto]]))</f>
        <v>11</v>
      </c>
      <c r="N25" s="65">
        <f>IF(TBRegistroEntradas[[#This Row],[Data do Caixa Previsto]]="",0,YEAR(TBRegistroEntradas[[#This Row],[Data do Caixa Previsto]]))</f>
        <v>2017</v>
      </c>
    </row>
    <row r="26" spans="2:14" x14ac:dyDescent="0.25">
      <c r="B26" s="38">
        <v>43037.453877289088</v>
      </c>
      <c r="C26" s="38">
        <v>43030</v>
      </c>
      <c r="D26" s="38">
        <v>43037.453877289088</v>
      </c>
      <c r="E26" s="19" t="s">
        <v>28</v>
      </c>
      <c r="F26" s="19" t="s">
        <v>35</v>
      </c>
      <c r="G26" s="19" t="s">
        <v>84</v>
      </c>
      <c r="H26" s="39">
        <v>2134</v>
      </c>
      <c r="I26" s="58">
        <f>IF(TBRegistroEntradas[[#This Row],[Data do Caixa Realizado]]="",0,MONTH(TBRegistroEntradas[[#This Row],[Data do Caixa Realizado]]))</f>
        <v>10</v>
      </c>
      <c r="J26" s="65">
        <f>IF(TBRegistroEntradas[[#This Row],[Data do Caixa Realizado]]="",0,YEAR(TBRegistroEntradas[[#This Row],[Data do Caixa Realizado]]))</f>
        <v>2017</v>
      </c>
      <c r="K26" s="57">
        <f>IF(TBRegistroEntradas[[#This Row],[Data da Competência]]="",0,MONTH(TBRegistroEntradas[[#This Row],[Data da Competência]]))</f>
        <v>10</v>
      </c>
      <c r="L26" s="65">
        <f>IF(TBRegistroEntradas[[#This Row],[Data da Competência]]="",0,YEAR(TBRegistroEntradas[[#This Row],[Data da Competência]]))</f>
        <v>2017</v>
      </c>
      <c r="M26" s="65">
        <f>IF(TBRegistroEntradas[[#This Row],[Data do Caixa Previsto]]="",0,MONTH(TBRegistroEntradas[[#This Row],[Data do Caixa Previsto]]))</f>
        <v>10</v>
      </c>
      <c r="N26" s="65">
        <f>IF(TBRegistroEntradas[[#This Row],[Data do Caixa Previsto]]="",0,YEAR(TBRegistroEntradas[[#This Row],[Data do Caixa Previsto]]))</f>
        <v>2017</v>
      </c>
    </row>
    <row r="27" spans="2:14" x14ac:dyDescent="0.25">
      <c r="B27" s="38">
        <v>43086.43235653804</v>
      </c>
      <c r="C27" s="38">
        <v>43032</v>
      </c>
      <c r="D27" s="38">
        <v>43058.598248659349</v>
      </c>
      <c r="E27" s="19" t="s">
        <v>28</v>
      </c>
      <c r="F27" s="19" t="s">
        <v>34</v>
      </c>
      <c r="G27" s="19" t="s">
        <v>85</v>
      </c>
      <c r="H27" s="39">
        <v>257</v>
      </c>
      <c r="I27" s="58">
        <f>IF(TBRegistroEntradas[[#This Row],[Data do Caixa Realizado]]="",0,MONTH(TBRegistroEntradas[[#This Row],[Data do Caixa Realizado]]))</f>
        <v>12</v>
      </c>
      <c r="J27" s="65">
        <f>IF(TBRegistroEntradas[[#This Row],[Data do Caixa Realizado]]="",0,YEAR(TBRegistroEntradas[[#This Row],[Data do Caixa Realizado]]))</f>
        <v>2017</v>
      </c>
      <c r="K27" s="57">
        <f>IF(TBRegistroEntradas[[#This Row],[Data da Competência]]="",0,MONTH(TBRegistroEntradas[[#This Row],[Data da Competência]]))</f>
        <v>10</v>
      </c>
      <c r="L27" s="65">
        <f>IF(TBRegistroEntradas[[#This Row],[Data da Competência]]="",0,YEAR(TBRegistroEntradas[[#This Row],[Data da Competência]]))</f>
        <v>2017</v>
      </c>
      <c r="M27" s="65">
        <f>IF(TBRegistroEntradas[[#This Row],[Data do Caixa Previsto]]="",0,MONTH(TBRegistroEntradas[[#This Row],[Data do Caixa Previsto]]))</f>
        <v>11</v>
      </c>
      <c r="N27" s="65">
        <f>IF(TBRegistroEntradas[[#This Row],[Data do Caixa Previsto]]="",0,YEAR(TBRegistroEntradas[[#This Row],[Data do Caixa Previsto]]))</f>
        <v>2017</v>
      </c>
    </row>
    <row r="28" spans="2:14" x14ac:dyDescent="0.25">
      <c r="B28" s="38">
        <v>43068.089414353737</v>
      </c>
      <c r="C28" s="38">
        <v>43032</v>
      </c>
      <c r="D28" s="38">
        <v>43068.089414353737</v>
      </c>
      <c r="E28" s="19" t="s">
        <v>28</v>
      </c>
      <c r="F28" s="19" t="s">
        <v>36</v>
      </c>
      <c r="G28" s="19" t="s">
        <v>86</v>
      </c>
      <c r="H28" s="39">
        <v>2019</v>
      </c>
      <c r="I28" s="58">
        <f>IF(TBRegistroEntradas[[#This Row],[Data do Caixa Realizado]]="",0,MONTH(TBRegistroEntradas[[#This Row],[Data do Caixa Realizado]]))</f>
        <v>11</v>
      </c>
      <c r="J28" s="65">
        <f>IF(TBRegistroEntradas[[#This Row],[Data do Caixa Realizado]]="",0,YEAR(TBRegistroEntradas[[#This Row],[Data do Caixa Realizado]]))</f>
        <v>2017</v>
      </c>
      <c r="K28" s="57">
        <f>IF(TBRegistroEntradas[[#This Row],[Data da Competência]]="",0,MONTH(TBRegistroEntradas[[#This Row],[Data da Competência]]))</f>
        <v>10</v>
      </c>
      <c r="L28" s="65">
        <f>IF(TBRegistroEntradas[[#This Row],[Data da Competência]]="",0,YEAR(TBRegistroEntradas[[#This Row],[Data da Competência]]))</f>
        <v>2017</v>
      </c>
      <c r="M28" s="65">
        <f>IF(TBRegistroEntradas[[#This Row],[Data do Caixa Previsto]]="",0,MONTH(TBRegistroEntradas[[#This Row],[Data do Caixa Previsto]]))</f>
        <v>11</v>
      </c>
      <c r="N28" s="65">
        <f>IF(TBRegistroEntradas[[#This Row],[Data do Caixa Previsto]]="",0,YEAR(TBRegistroEntradas[[#This Row],[Data do Caixa Previsto]]))</f>
        <v>2017</v>
      </c>
    </row>
    <row r="29" spans="2:14" x14ac:dyDescent="0.25">
      <c r="B29" s="38">
        <v>43091.729186681107</v>
      </c>
      <c r="C29" s="38">
        <v>43034</v>
      </c>
      <c r="D29" s="38">
        <v>43091.729186681107</v>
      </c>
      <c r="E29" s="19" t="s">
        <v>28</v>
      </c>
      <c r="F29" s="19" t="s">
        <v>37</v>
      </c>
      <c r="G29" s="19" t="s">
        <v>87</v>
      </c>
      <c r="H29" s="39">
        <v>3696</v>
      </c>
      <c r="I29" s="58">
        <f>IF(TBRegistroEntradas[[#This Row],[Data do Caixa Realizado]]="",0,MONTH(TBRegistroEntradas[[#This Row],[Data do Caixa Realizado]]))</f>
        <v>12</v>
      </c>
      <c r="J29" s="65">
        <f>IF(TBRegistroEntradas[[#This Row],[Data do Caixa Realizado]]="",0,YEAR(TBRegistroEntradas[[#This Row],[Data do Caixa Realizado]]))</f>
        <v>2017</v>
      </c>
      <c r="K29" s="57">
        <f>IF(TBRegistroEntradas[[#This Row],[Data da Competência]]="",0,MONTH(TBRegistroEntradas[[#This Row],[Data da Competência]]))</f>
        <v>10</v>
      </c>
      <c r="L29" s="65">
        <f>IF(TBRegistroEntradas[[#This Row],[Data da Competência]]="",0,YEAR(TBRegistroEntradas[[#This Row],[Data da Competência]]))</f>
        <v>2017</v>
      </c>
      <c r="M29" s="65">
        <f>IF(TBRegistroEntradas[[#This Row],[Data do Caixa Previsto]]="",0,MONTH(TBRegistroEntradas[[#This Row],[Data do Caixa Previsto]]))</f>
        <v>12</v>
      </c>
      <c r="N29" s="65">
        <f>IF(TBRegistroEntradas[[#This Row],[Data do Caixa Previsto]]="",0,YEAR(TBRegistroEntradas[[#This Row],[Data do Caixa Previsto]]))</f>
        <v>2017</v>
      </c>
    </row>
    <row r="30" spans="2:14" x14ac:dyDescent="0.25">
      <c r="B30" s="38">
        <v>43052.461098465239</v>
      </c>
      <c r="C30" s="38">
        <v>43038</v>
      </c>
      <c r="D30" s="38">
        <v>43052.461098465239</v>
      </c>
      <c r="E30" s="19" t="s">
        <v>28</v>
      </c>
      <c r="F30" s="19" t="s">
        <v>36</v>
      </c>
      <c r="G30" s="19" t="s">
        <v>88</v>
      </c>
      <c r="H30" s="39">
        <v>4446</v>
      </c>
      <c r="I30" s="58">
        <f>IF(TBRegistroEntradas[[#This Row],[Data do Caixa Realizado]]="",0,MONTH(TBRegistroEntradas[[#This Row],[Data do Caixa Realizado]]))</f>
        <v>11</v>
      </c>
      <c r="J30" s="65">
        <f>IF(TBRegistroEntradas[[#This Row],[Data do Caixa Realizado]]="",0,YEAR(TBRegistroEntradas[[#This Row],[Data do Caixa Realizado]]))</f>
        <v>2017</v>
      </c>
      <c r="K30" s="57">
        <f>IF(TBRegistroEntradas[[#This Row],[Data da Competência]]="",0,MONTH(TBRegistroEntradas[[#This Row],[Data da Competência]]))</f>
        <v>10</v>
      </c>
      <c r="L30" s="65">
        <f>IF(TBRegistroEntradas[[#This Row],[Data da Competência]]="",0,YEAR(TBRegistroEntradas[[#This Row],[Data da Competência]]))</f>
        <v>2017</v>
      </c>
      <c r="M30" s="65">
        <f>IF(TBRegistroEntradas[[#This Row],[Data do Caixa Previsto]]="",0,MONTH(TBRegistroEntradas[[#This Row],[Data do Caixa Previsto]]))</f>
        <v>11</v>
      </c>
      <c r="N30" s="65">
        <f>IF(TBRegistroEntradas[[#This Row],[Data do Caixa Previsto]]="",0,YEAR(TBRegistroEntradas[[#This Row],[Data do Caixa Previsto]]))</f>
        <v>2017</v>
      </c>
    </row>
    <row r="31" spans="2:14" x14ac:dyDescent="0.25">
      <c r="B31" s="38">
        <v>43057.597589016004</v>
      </c>
      <c r="C31" s="38">
        <v>43040</v>
      </c>
      <c r="D31" s="38">
        <v>43057.597589016004</v>
      </c>
      <c r="E31" s="19" t="s">
        <v>28</v>
      </c>
      <c r="F31" s="19" t="s">
        <v>36</v>
      </c>
      <c r="G31" s="19" t="s">
        <v>89</v>
      </c>
      <c r="H31" s="39">
        <v>1445</v>
      </c>
      <c r="I31" s="58">
        <f>IF(TBRegistroEntradas[[#This Row],[Data do Caixa Realizado]]="",0,MONTH(TBRegistroEntradas[[#This Row],[Data do Caixa Realizado]]))</f>
        <v>11</v>
      </c>
      <c r="J31" s="65">
        <f>IF(TBRegistroEntradas[[#This Row],[Data do Caixa Realizado]]="",0,YEAR(TBRegistroEntradas[[#This Row],[Data do Caixa Realizado]]))</f>
        <v>2017</v>
      </c>
      <c r="K31" s="57">
        <f>IF(TBRegistroEntradas[[#This Row],[Data da Competência]]="",0,MONTH(TBRegistroEntradas[[#This Row],[Data da Competência]]))</f>
        <v>11</v>
      </c>
      <c r="L31" s="65">
        <f>IF(TBRegistroEntradas[[#This Row],[Data da Competência]]="",0,YEAR(TBRegistroEntradas[[#This Row],[Data da Competência]]))</f>
        <v>2017</v>
      </c>
      <c r="M31" s="65">
        <f>IF(TBRegistroEntradas[[#This Row],[Data do Caixa Previsto]]="",0,MONTH(TBRegistroEntradas[[#This Row],[Data do Caixa Previsto]]))</f>
        <v>11</v>
      </c>
      <c r="N31" s="65">
        <f>IF(TBRegistroEntradas[[#This Row],[Data do Caixa Previsto]]="",0,YEAR(TBRegistroEntradas[[#This Row],[Data do Caixa Previsto]]))</f>
        <v>2017</v>
      </c>
    </row>
    <row r="32" spans="2:14" x14ac:dyDescent="0.25">
      <c r="B32" s="38">
        <v>43082.490898737618</v>
      </c>
      <c r="C32" s="38">
        <v>43043</v>
      </c>
      <c r="D32" s="38">
        <v>43068.583109095191</v>
      </c>
      <c r="E32" s="19" t="s">
        <v>28</v>
      </c>
      <c r="F32" s="19" t="s">
        <v>35</v>
      </c>
      <c r="G32" s="19" t="s">
        <v>90</v>
      </c>
      <c r="H32" s="39">
        <v>3559</v>
      </c>
      <c r="I32" s="58">
        <f>IF(TBRegistroEntradas[[#This Row],[Data do Caixa Realizado]]="",0,MONTH(TBRegistroEntradas[[#This Row],[Data do Caixa Realizado]]))</f>
        <v>12</v>
      </c>
      <c r="J32" s="65">
        <f>IF(TBRegistroEntradas[[#This Row],[Data do Caixa Realizado]]="",0,YEAR(TBRegistroEntradas[[#This Row],[Data do Caixa Realizado]]))</f>
        <v>2017</v>
      </c>
      <c r="K32" s="57">
        <f>IF(TBRegistroEntradas[[#This Row],[Data da Competência]]="",0,MONTH(TBRegistroEntradas[[#This Row],[Data da Competência]]))</f>
        <v>11</v>
      </c>
      <c r="L32" s="65">
        <f>IF(TBRegistroEntradas[[#This Row],[Data da Competência]]="",0,YEAR(TBRegistroEntradas[[#This Row],[Data da Competência]]))</f>
        <v>2017</v>
      </c>
      <c r="M32" s="65">
        <f>IF(TBRegistroEntradas[[#This Row],[Data do Caixa Previsto]]="",0,MONTH(TBRegistroEntradas[[#This Row],[Data do Caixa Previsto]]))</f>
        <v>11</v>
      </c>
      <c r="N32" s="65">
        <f>IF(TBRegistroEntradas[[#This Row],[Data do Caixa Previsto]]="",0,YEAR(TBRegistroEntradas[[#This Row],[Data do Caixa Previsto]]))</f>
        <v>2017</v>
      </c>
    </row>
    <row r="33" spans="2:14" x14ac:dyDescent="0.25">
      <c r="B33" s="38">
        <v>43073.038025931273</v>
      </c>
      <c r="C33" s="38">
        <v>43047</v>
      </c>
      <c r="D33" s="38">
        <v>43053.702992393824</v>
      </c>
      <c r="E33" s="19" t="s">
        <v>28</v>
      </c>
      <c r="F33" s="19" t="s">
        <v>37</v>
      </c>
      <c r="G33" s="19" t="s">
        <v>91</v>
      </c>
      <c r="H33" s="39">
        <v>547</v>
      </c>
      <c r="I33" s="58">
        <f>IF(TBRegistroEntradas[[#This Row],[Data do Caixa Realizado]]="",0,MONTH(TBRegistroEntradas[[#This Row],[Data do Caixa Realizado]]))</f>
        <v>12</v>
      </c>
      <c r="J33" s="65">
        <f>IF(TBRegistroEntradas[[#This Row],[Data do Caixa Realizado]]="",0,YEAR(TBRegistroEntradas[[#This Row],[Data do Caixa Realizado]]))</f>
        <v>2017</v>
      </c>
      <c r="K33" s="57">
        <f>IF(TBRegistroEntradas[[#This Row],[Data da Competência]]="",0,MONTH(TBRegistroEntradas[[#This Row],[Data da Competência]]))</f>
        <v>11</v>
      </c>
      <c r="L33" s="65">
        <f>IF(TBRegistroEntradas[[#This Row],[Data da Competência]]="",0,YEAR(TBRegistroEntradas[[#This Row],[Data da Competência]]))</f>
        <v>2017</v>
      </c>
      <c r="M33" s="65">
        <f>IF(TBRegistroEntradas[[#This Row],[Data do Caixa Previsto]]="",0,MONTH(TBRegistroEntradas[[#This Row],[Data do Caixa Previsto]]))</f>
        <v>11</v>
      </c>
      <c r="N33" s="65">
        <f>IF(TBRegistroEntradas[[#This Row],[Data do Caixa Previsto]]="",0,YEAR(TBRegistroEntradas[[#This Row],[Data do Caixa Previsto]]))</f>
        <v>2017</v>
      </c>
    </row>
    <row r="34" spans="2:14" x14ac:dyDescent="0.25">
      <c r="B34" s="38">
        <v>43090.51661478445</v>
      </c>
      <c r="C34" s="38">
        <v>43051</v>
      </c>
      <c r="D34" s="38">
        <v>43090.51661478445</v>
      </c>
      <c r="E34" s="19" t="s">
        <v>28</v>
      </c>
      <c r="F34" s="19" t="s">
        <v>37</v>
      </c>
      <c r="G34" s="19" t="s">
        <v>92</v>
      </c>
      <c r="H34" s="39">
        <v>1221</v>
      </c>
      <c r="I34" s="58">
        <f>IF(TBRegistroEntradas[[#This Row],[Data do Caixa Realizado]]="",0,MONTH(TBRegistroEntradas[[#This Row],[Data do Caixa Realizado]]))</f>
        <v>12</v>
      </c>
      <c r="J34" s="65">
        <f>IF(TBRegistroEntradas[[#This Row],[Data do Caixa Realizado]]="",0,YEAR(TBRegistroEntradas[[#This Row],[Data do Caixa Realizado]]))</f>
        <v>2017</v>
      </c>
      <c r="K34" s="57">
        <f>IF(TBRegistroEntradas[[#This Row],[Data da Competência]]="",0,MONTH(TBRegistroEntradas[[#This Row],[Data da Competência]]))</f>
        <v>11</v>
      </c>
      <c r="L34" s="65">
        <f>IF(TBRegistroEntradas[[#This Row],[Data da Competência]]="",0,YEAR(TBRegistroEntradas[[#This Row],[Data da Competência]]))</f>
        <v>2017</v>
      </c>
      <c r="M34" s="65">
        <f>IF(TBRegistroEntradas[[#This Row],[Data do Caixa Previsto]]="",0,MONTH(TBRegistroEntradas[[#This Row],[Data do Caixa Previsto]]))</f>
        <v>12</v>
      </c>
      <c r="N34" s="65">
        <f>IF(TBRegistroEntradas[[#This Row],[Data do Caixa Previsto]]="",0,YEAR(TBRegistroEntradas[[#This Row],[Data do Caixa Previsto]]))</f>
        <v>2017</v>
      </c>
    </row>
    <row r="35" spans="2:14" x14ac:dyDescent="0.25">
      <c r="B35" s="38">
        <v>43130.815754318886</v>
      </c>
      <c r="C35" s="38">
        <v>43053</v>
      </c>
      <c r="D35" s="38">
        <v>43101.638058855067</v>
      </c>
      <c r="E35" s="19" t="s">
        <v>28</v>
      </c>
      <c r="F35" s="19" t="s">
        <v>36</v>
      </c>
      <c r="G35" s="19" t="s">
        <v>93</v>
      </c>
      <c r="H35" s="39">
        <v>4108</v>
      </c>
      <c r="I35" s="58">
        <f>IF(TBRegistroEntradas[[#This Row],[Data do Caixa Realizado]]="",0,MONTH(TBRegistroEntradas[[#This Row],[Data do Caixa Realizado]]))</f>
        <v>1</v>
      </c>
      <c r="J35" s="65">
        <f>IF(TBRegistroEntradas[[#This Row],[Data do Caixa Realizado]]="",0,YEAR(TBRegistroEntradas[[#This Row],[Data do Caixa Realizado]]))</f>
        <v>2018</v>
      </c>
      <c r="K35" s="57">
        <f>IF(TBRegistroEntradas[[#This Row],[Data da Competência]]="",0,MONTH(TBRegistroEntradas[[#This Row],[Data da Competência]]))</f>
        <v>11</v>
      </c>
      <c r="L35" s="65">
        <f>IF(TBRegistroEntradas[[#This Row],[Data da Competência]]="",0,YEAR(TBRegistroEntradas[[#This Row],[Data da Competência]]))</f>
        <v>2017</v>
      </c>
      <c r="M35" s="65">
        <f>IF(TBRegistroEntradas[[#This Row],[Data do Caixa Previsto]]="",0,MONTH(TBRegistroEntradas[[#This Row],[Data do Caixa Previsto]]))</f>
        <v>1</v>
      </c>
      <c r="N35" s="65">
        <f>IF(TBRegistroEntradas[[#This Row],[Data do Caixa Previsto]]="",0,YEAR(TBRegistroEntradas[[#This Row],[Data do Caixa Previsto]]))</f>
        <v>2018</v>
      </c>
    </row>
    <row r="36" spans="2:14" x14ac:dyDescent="0.25">
      <c r="B36" s="38">
        <v>43081.249044856137</v>
      </c>
      <c r="C36" s="38">
        <v>43055</v>
      </c>
      <c r="D36" s="38">
        <v>43081.249044856137</v>
      </c>
      <c r="E36" s="19" t="s">
        <v>28</v>
      </c>
      <c r="F36" s="19" t="s">
        <v>37</v>
      </c>
      <c r="G36" s="19" t="s">
        <v>94</v>
      </c>
      <c r="H36" s="39">
        <v>3714</v>
      </c>
      <c r="I36" s="58">
        <f>IF(TBRegistroEntradas[[#This Row],[Data do Caixa Realizado]]="",0,MONTH(TBRegistroEntradas[[#This Row],[Data do Caixa Realizado]]))</f>
        <v>12</v>
      </c>
      <c r="J36" s="65">
        <f>IF(TBRegistroEntradas[[#This Row],[Data do Caixa Realizado]]="",0,YEAR(TBRegistroEntradas[[#This Row],[Data do Caixa Realizado]]))</f>
        <v>2017</v>
      </c>
      <c r="K36" s="57">
        <f>IF(TBRegistroEntradas[[#This Row],[Data da Competência]]="",0,MONTH(TBRegistroEntradas[[#This Row],[Data da Competência]]))</f>
        <v>11</v>
      </c>
      <c r="L36" s="65">
        <f>IF(TBRegistroEntradas[[#This Row],[Data da Competência]]="",0,YEAR(TBRegistroEntradas[[#This Row],[Data da Competência]]))</f>
        <v>2017</v>
      </c>
      <c r="M36" s="65">
        <f>IF(TBRegistroEntradas[[#This Row],[Data do Caixa Previsto]]="",0,MONTH(TBRegistroEntradas[[#This Row],[Data do Caixa Previsto]]))</f>
        <v>12</v>
      </c>
      <c r="N36" s="65">
        <f>IF(TBRegistroEntradas[[#This Row],[Data do Caixa Previsto]]="",0,YEAR(TBRegistroEntradas[[#This Row],[Data do Caixa Previsto]]))</f>
        <v>2017</v>
      </c>
    </row>
    <row r="37" spans="2:14" x14ac:dyDescent="0.25">
      <c r="B37" s="38">
        <v>43101.376481739084</v>
      </c>
      <c r="C37" s="38">
        <v>43057</v>
      </c>
      <c r="D37" s="38">
        <v>43101.376481739084</v>
      </c>
      <c r="E37" s="19" t="s">
        <v>28</v>
      </c>
      <c r="F37" s="19" t="s">
        <v>34</v>
      </c>
      <c r="G37" s="19" t="s">
        <v>95</v>
      </c>
      <c r="H37" s="39">
        <v>4843</v>
      </c>
      <c r="I37" s="58">
        <f>IF(TBRegistroEntradas[[#This Row],[Data do Caixa Realizado]]="",0,MONTH(TBRegistroEntradas[[#This Row],[Data do Caixa Realizado]]))</f>
        <v>1</v>
      </c>
      <c r="J37" s="65">
        <f>IF(TBRegistroEntradas[[#This Row],[Data do Caixa Realizado]]="",0,YEAR(TBRegistroEntradas[[#This Row],[Data do Caixa Realizado]]))</f>
        <v>2018</v>
      </c>
      <c r="K37" s="57">
        <f>IF(TBRegistroEntradas[[#This Row],[Data da Competência]]="",0,MONTH(TBRegistroEntradas[[#This Row],[Data da Competência]]))</f>
        <v>11</v>
      </c>
      <c r="L37" s="65">
        <f>IF(TBRegistroEntradas[[#This Row],[Data da Competência]]="",0,YEAR(TBRegistroEntradas[[#This Row],[Data da Competência]]))</f>
        <v>2017</v>
      </c>
      <c r="M37" s="65">
        <f>IF(TBRegistroEntradas[[#This Row],[Data do Caixa Previsto]]="",0,MONTH(TBRegistroEntradas[[#This Row],[Data do Caixa Previsto]]))</f>
        <v>1</v>
      </c>
      <c r="N37" s="65">
        <f>IF(TBRegistroEntradas[[#This Row],[Data do Caixa Previsto]]="",0,YEAR(TBRegistroEntradas[[#This Row],[Data do Caixa Previsto]]))</f>
        <v>2018</v>
      </c>
    </row>
    <row r="38" spans="2:14" x14ac:dyDescent="0.25">
      <c r="B38" s="38">
        <v>43151.25396646517</v>
      </c>
      <c r="C38" s="38">
        <v>43058</v>
      </c>
      <c r="D38" s="38">
        <v>43090.626109903205</v>
      </c>
      <c r="E38" s="19" t="s">
        <v>28</v>
      </c>
      <c r="F38" s="19" t="s">
        <v>38</v>
      </c>
      <c r="G38" s="19" t="s">
        <v>96</v>
      </c>
      <c r="H38" s="39">
        <v>4831</v>
      </c>
      <c r="I38" s="58">
        <f>IF(TBRegistroEntradas[[#This Row],[Data do Caixa Realizado]]="",0,MONTH(TBRegistroEntradas[[#This Row],[Data do Caixa Realizado]]))</f>
        <v>2</v>
      </c>
      <c r="J38" s="65">
        <f>IF(TBRegistroEntradas[[#This Row],[Data do Caixa Realizado]]="",0,YEAR(TBRegistroEntradas[[#This Row],[Data do Caixa Realizado]]))</f>
        <v>2018</v>
      </c>
      <c r="K38" s="57">
        <f>IF(TBRegistroEntradas[[#This Row],[Data da Competência]]="",0,MONTH(TBRegistroEntradas[[#This Row],[Data da Competência]]))</f>
        <v>11</v>
      </c>
      <c r="L38" s="65">
        <f>IF(TBRegistroEntradas[[#This Row],[Data da Competência]]="",0,YEAR(TBRegistroEntradas[[#This Row],[Data da Competência]]))</f>
        <v>2017</v>
      </c>
      <c r="M38" s="65">
        <f>IF(TBRegistroEntradas[[#This Row],[Data do Caixa Previsto]]="",0,MONTH(TBRegistroEntradas[[#This Row],[Data do Caixa Previsto]]))</f>
        <v>12</v>
      </c>
      <c r="N38" s="65">
        <f>IF(TBRegistroEntradas[[#This Row],[Data do Caixa Previsto]]="",0,YEAR(TBRegistroEntradas[[#This Row],[Data do Caixa Previsto]]))</f>
        <v>2017</v>
      </c>
    </row>
    <row r="39" spans="2:14" x14ac:dyDescent="0.25">
      <c r="B39" s="38">
        <v>43188.080050119235</v>
      </c>
      <c r="C39" s="38">
        <v>43059</v>
      </c>
      <c r="D39" s="38">
        <v>43105.942043921394</v>
      </c>
      <c r="E39" s="19" t="s">
        <v>28</v>
      </c>
      <c r="F39" s="19" t="s">
        <v>37</v>
      </c>
      <c r="G39" s="19" t="s">
        <v>97</v>
      </c>
      <c r="H39" s="39">
        <v>2072</v>
      </c>
      <c r="I39" s="58">
        <f>IF(TBRegistroEntradas[[#This Row],[Data do Caixa Realizado]]="",0,MONTH(TBRegistroEntradas[[#This Row],[Data do Caixa Realizado]]))</f>
        <v>3</v>
      </c>
      <c r="J39" s="65">
        <f>IF(TBRegistroEntradas[[#This Row],[Data do Caixa Realizado]]="",0,YEAR(TBRegistroEntradas[[#This Row],[Data do Caixa Realizado]]))</f>
        <v>2018</v>
      </c>
      <c r="K39" s="57">
        <f>IF(TBRegistroEntradas[[#This Row],[Data da Competência]]="",0,MONTH(TBRegistroEntradas[[#This Row],[Data da Competência]]))</f>
        <v>11</v>
      </c>
      <c r="L39" s="65">
        <f>IF(TBRegistroEntradas[[#This Row],[Data da Competência]]="",0,YEAR(TBRegistroEntradas[[#This Row],[Data da Competência]]))</f>
        <v>2017</v>
      </c>
      <c r="M39" s="65">
        <f>IF(TBRegistroEntradas[[#This Row],[Data do Caixa Previsto]]="",0,MONTH(TBRegistroEntradas[[#This Row],[Data do Caixa Previsto]]))</f>
        <v>1</v>
      </c>
      <c r="N39" s="65">
        <f>IF(TBRegistroEntradas[[#This Row],[Data do Caixa Previsto]]="",0,YEAR(TBRegistroEntradas[[#This Row],[Data do Caixa Previsto]]))</f>
        <v>2018</v>
      </c>
    </row>
    <row r="40" spans="2:14" x14ac:dyDescent="0.25">
      <c r="B40" s="38">
        <v>43122.64068927092</v>
      </c>
      <c r="C40" s="38">
        <v>43063</v>
      </c>
      <c r="D40" s="38">
        <v>43122.64068927092</v>
      </c>
      <c r="E40" s="19" t="s">
        <v>28</v>
      </c>
      <c r="F40" s="19" t="s">
        <v>35</v>
      </c>
      <c r="G40" s="19" t="s">
        <v>98</v>
      </c>
      <c r="H40" s="39">
        <v>3992</v>
      </c>
      <c r="I40" s="58">
        <f>IF(TBRegistroEntradas[[#This Row],[Data do Caixa Realizado]]="",0,MONTH(TBRegistroEntradas[[#This Row],[Data do Caixa Realizado]]))</f>
        <v>1</v>
      </c>
      <c r="J40" s="65">
        <f>IF(TBRegistroEntradas[[#This Row],[Data do Caixa Realizado]]="",0,YEAR(TBRegistroEntradas[[#This Row],[Data do Caixa Realizado]]))</f>
        <v>2018</v>
      </c>
      <c r="K40" s="57">
        <f>IF(TBRegistroEntradas[[#This Row],[Data da Competência]]="",0,MONTH(TBRegistroEntradas[[#This Row],[Data da Competência]]))</f>
        <v>11</v>
      </c>
      <c r="L40" s="65">
        <f>IF(TBRegistroEntradas[[#This Row],[Data da Competência]]="",0,YEAR(TBRegistroEntradas[[#This Row],[Data da Competência]]))</f>
        <v>2017</v>
      </c>
      <c r="M40" s="65">
        <f>IF(TBRegistroEntradas[[#This Row],[Data do Caixa Previsto]]="",0,MONTH(TBRegistroEntradas[[#This Row],[Data do Caixa Previsto]]))</f>
        <v>1</v>
      </c>
      <c r="N40" s="65">
        <f>IF(TBRegistroEntradas[[#This Row],[Data do Caixa Previsto]]="",0,YEAR(TBRegistroEntradas[[#This Row],[Data do Caixa Previsto]]))</f>
        <v>2018</v>
      </c>
    </row>
    <row r="41" spans="2:14" x14ac:dyDescent="0.25">
      <c r="B41" s="38" t="s">
        <v>70</v>
      </c>
      <c r="C41" s="38">
        <v>43068</v>
      </c>
      <c r="D41" s="38">
        <v>43126.500969843044</v>
      </c>
      <c r="E41" s="19" t="s">
        <v>28</v>
      </c>
      <c r="F41" s="19" t="s">
        <v>34</v>
      </c>
      <c r="G41" s="19" t="s">
        <v>99</v>
      </c>
      <c r="H41" s="39">
        <v>1284</v>
      </c>
      <c r="I41" s="58">
        <f>IF(TBRegistroEntradas[[#This Row],[Data do Caixa Realizado]]="",0,MONTH(TBRegistroEntradas[[#This Row],[Data do Caixa Realizado]]))</f>
        <v>0</v>
      </c>
      <c r="J41" s="65">
        <f>IF(TBRegistroEntradas[[#This Row],[Data do Caixa Realizado]]="",0,YEAR(TBRegistroEntradas[[#This Row],[Data do Caixa Realizado]]))</f>
        <v>0</v>
      </c>
      <c r="K41" s="57">
        <f>IF(TBRegistroEntradas[[#This Row],[Data da Competência]]="",0,MONTH(TBRegistroEntradas[[#This Row],[Data da Competência]]))</f>
        <v>11</v>
      </c>
      <c r="L41" s="65">
        <f>IF(TBRegistroEntradas[[#This Row],[Data da Competência]]="",0,YEAR(TBRegistroEntradas[[#This Row],[Data da Competência]]))</f>
        <v>2017</v>
      </c>
      <c r="M41" s="65">
        <f>IF(TBRegistroEntradas[[#This Row],[Data do Caixa Previsto]]="",0,MONTH(TBRegistroEntradas[[#This Row],[Data do Caixa Previsto]]))</f>
        <v>1</v>
      </c>
      <c r="N41" s="65">
        <f>IF(TBRegistroEntradas[[#This Row],[Data do Caixa Previsto]]="",0,YEAR(TBRegistroEntradas[[#This Row],[Data do Caixa Previsto]]))</f>
        <v>2018</v>
      </c>
    </row>
    <row r="42" spans="2:14" x14ac:dyDescent="0.25">
      <c r="B42" s="38">
        <v>43121.095142901788</v>
      </c>
      <c r="C42" s="38">
        <v>43073</v>
      </c>
      <c r="D42" s="38">
        <v>43121.095142901788</v>
      </c>
      <c r="E42" s="19" t="s">
        <v>28</v>
      </c>
      <c r="F42" s="19" t="s">
        <v>35</v>
      </c>
      <c r="G42" s="19" t="s">
        <v>100</v>
      </c>
      <c r="H42" s="39">
        <v>4073</v>
      </c>
      <c r="I42" s="58">
        <f>IF(TBRegistroEntradas[[#This Row],[Data do Caixa Realizado]]="",0,MONTH(TBRegistroEntradas[[#This Row],[Data do Caixa Realizado]]))</f>
        <v>1</v>
      </c>
      <c r="J42" s="65">
        <f>IF(TBRegistroEntradas[[#This Row],[Data do Caixa Realizado]]="",0,YEAR(TBRegistroEntradas[[#This Row],[Data do Caixa Realizado]]))</f>
        <v>2018</v>
      </c>
      <c r="K42" s="57">
        <f>IF(TBRegistroEntradas[[#This Row],[Data da Competência]]="",0,MONTH(TBRegistroEntradas[[#This Row],[Data da Competência]]))</f>
        <v>12</v>
      </c>
      <c r="L42" s="65">
        <f>IF(TBRegistroEntradas[[#This Row],[Data da Competência]]="",0,YEAR(TBRegistroEntradas[[#This Row],[Data da Competência]]))</f>
        <v>2017</v>
      </c>
      <c r="M42" s="65">
        <f>IF(TBRegistroEntradas[[#This Row],[Data do Caixa Previsto]]="",0,MONTH(TBRegistroEntradas[[#This Row],[Data do Caixa Previsto]]))</f>
        <v>1</v>
      </c>
      <c r="N42" s="65">
        <f>IF(TBRegistroEntradas[[#This Row],[Data do Caixa Previsto]]="",0,YEAR(TBRegistroEntradas[[#This Row],[Data do Caixa Previsto]]))</f>
        <v>2018</v>
      </c>
    </row>
    <row r="43" spans="2:14" x14ac:dyDescent="0.25">
      <c r="B43" s="38">
        <v>43084.95442532179</v>
      </c>
      <c r="C43" s="38">
        <v>43073</v>
      </c>
      <c r="D43" s="38">
        <v>43084.95442532179</v>
      </c>
      <c r="E43" s="19" t="s">
        <v>28</v>
      </c>
      <c r="F43" s="19" t="s">
        <v>34</v>
      </c>
      <c r="G43" s="19" t="s">
        <v>101</v>
      </c>
      <c r="H43" s="39">
        <v>3008</v>
      </c>
      <c r="I43" s="58">
        <f>IF(TBRegistroEntradas[[#This Row],[Data do Caixa Realizado]]="",0,MONTH(TBRegistroEntradas[[#This Row],[Data do Caixa Realizado]]))</f>
        <v>12</v>
      </c>
      <c r="J43" s="65">
        <f>IF(TBRegistroEntradas[[#This Row],[Data do Caixa Realizado]]="",0,YEAR(TBRegistroEntradas[[#This Row],[Data do Caixa Realizado]]))</f>
        <v>2017</v>
      </c>
      <c r="K43" s="57">
        <f>IF(TBRegistroEntradas[[#This Row],[Data da Competência]]="",0,MONTH(TBRegistroEntradas[[#This Row],[Data da Competência]]))</f>
        <v>12</v>
      </c>
      <c r="L43" s="65">
        <f>IF(TBRegistroEntradas[[#This Row],[Data da Competência]]="",0,YEAR(TBRegistroEntradas[[#This Row],[Data da Competência]]))</f>
        <v>2017</v>
      </c>
      <c r="M43" s="65">
        <f>IF(TBRegistroEntradas[[#This Row],[Data do Caixa Previsto]]="",0,MONTH(TBRegistroEntradas[[#This Row],[Data do Caixa Previsto]]))</f>
        <v>12</v>
      </c>
      <c r="N43" s="65">
        <f>IF(TBRegistroEntradas[[#This Row],[Data do Caixa Previsto]]="",0,YEAR(TBRegistroEntradas[[#This Row],[Data do Caixa Previsto]]))</f>
        <v>2017</v>
      </c>
    </row>
    <row r="44" spans="2:14" x14ac:dyDescent="0.25">
      <c r="B44" s="38">
        <v>43131.56407100569</v>
      </c>
      <c r="C44" s="38">
        <v>43080</v>
      </c>
      <c r="D44" s="38">
        <v>43131.56407100569</v>
      </c>
      <c r="E44" s="19" t="s">
        <v>28</v>
      </c>
      <c r="F44" s="19" t="s">
        <v>34</v>
      </c>
      <c r="G44" s="19" t="s">
        <v>102</v>
      </c>
      <c r="H44" s="39">
        <v>1267</v>
      </c>
      <c r="I44" s="58">
        <f>IF(TBRegistroEntradas[[#This Row],[Data do Caixa Realizado]]="",0,MONTH(TBRegistroEntradas[[#This Row],[Data do Caixa Realizado]]))</f>
        <v>1</v>
      </c>
      <c r="J44" s="65">
        <f>IF(TBRegistroEntradas[[#This Row],[Data do Caixa Realizado]]="",0,YEAR(TBRegistroEntradas[[#This Row],[Data do Caixa Realizado]]))</f>
        <v>2018</v>
      </c>
      <c r="K44" s="57">
        <f>IF(TBRegistroEntradas[[#This Row],[Data da Competência]]="",0,MONTH(TBRegistroEntradas[[#This Row],[Data da Competência]]))</f>
        <v>12</v>
      </c>
      <c r="L44" s="65">
        <f>IF(TBRegistroEntradas[[#This Row],[Data da Competência]]="",0,YEAR(TBRegistroEntradas[[#This Row],[Data da Competência]]))</f>
        <v>2017</v>
      </c>
      <c r="M44" s="65">
        <f>IF(TBRegistroEntradas[[#This Row],[Data do Caixa Previsto]]="",0,MONTH(TBRegistroEntradas[[#This Row],[Data do Caixa Previsto]]))</f>
        <v>1</v>
      </c>
      <c r="N44" s="65">
        <f>IF(TBRegistroEntradas[[#This Row],[Data do Caixa Previsto]]="",0,YEAR(TBRegistroEntradas[[#This Row],[Data do Caixa Previsto]]))</f>
        <v>2018</v>
      </c>
    </row>
    <row r="45" spans="2:14" x14ac:dyDescent="0.25">
      <c r="B45" s="38">
        <v>43103.027346399656</v>
      </c>
      <c r="C45" s="38">
        <v>43082</v>
      </c>
      <c r="D45" s="38">
        <v>43103.027346399656</v>
      </c>
      <c r="E45" s="19" t="s">
        <v>28</v>
      </c>
      <c r="F45" s="19" t="s">
        <v>34</v>
      </c>
      <c r="G45" s="19" t="s">
        <v>103</v>
      </c>
      <c r="H45" s="39">
        <v>284</v>
      </c>
      <c r="I45" s="58">
        <f>IF(TBRegistroEntradas[[#This Row],[Data do Caixa Realizado]]="",0,MONTH(TBRegistroEntradas[[#This Row],[Data do Caixa Realizado]]))</f>
        <v>1</v>
      </c>
      <c r="J45" s="65">
        <f>IF(TBRegistroEntradas[[#This Row],[Data do Caixa Realizado]]="",0,YEAR(TBRegistroEntradas[[#This Row],[Data do Caixa Realizado]]))</f>
        <v>2018</v>
      </c>
      <c r="K45" s="57">
        <f>IF(TBRegistroEntradas[[#This Row],[Data da Competência]]="",0,MONTH(TBRegistroEntradas[[#This Row],[Data da Competência]]))</f>
        <v>12</v>
      </c>
      <c r="L45" s="65">
        <f>IF(TBRegistroEntradas[[#This Row],[Data da Competência]]="",0,YEAR(TBRegistroEntradas[[#This Row],[Data da Competência]]))</f>
        <v>2017</v>
      </c>
      <c r="M45" s="65">
        <f>IF(TBRegistroEntradas[[#This Row],[Data do Caixa Previsto]]="",0,MONTH(TBRegistroEntradas[[#This Row],[Data do Caixa Previsto]]))</f>
        <v>1</v>
      </c>
      <c r="N45" s="65">
        <f>IF(TBRegistroEntradas[[#This Row],[Data do Caixa Previsto]]="",0,YEAR(TBRegistroEntradas[[#This Row],[Data do Caixa Previsto]]))</f>
        <v>2018</v>
      </c>
    </row>
    <row r="46" spans="2:14" x14ac:dyDescent="0.25">
      <c r="B46" s="38">
        <v>43086.779201496618</v>
      </c>
      <c r="C46" s="38">
        <v>43083</v>
      </c>
      <c r="D46" s="38">
        <v>43086.779201496618</v>
      </c>
      <c r="E46" s="19" t="s">
        <v>28</v>
      </c>
      <c r="F46" s="19" t="s">
        <v>37</v>
      </c>
      <c r="G46" s="19" t="s">
        <v>104</v>
      </c>
      <c r="H46" s="39">
        <v>2046</v>
      </c>
      <c r="I46" s="58">
        <f>IF(TBRegistroEntradas[[#This Row],[Data do Caixa Realizado]]="",0,MONTH(TBRegistroEntradas[[#This Row],[Data do Caixa Realizado]]))</f>
        <v>12</v>
      </c>
      <c r="J46" s="65">
        <f>IF(TBRegistroEntradas[[#This Row],[Data do Caixa Realizado]]="",0,YEAR(TBRegistroEntradas[[#This Row],[Data do Caixa Realizado]]))</f>
        <v>2017</v>
      </c>
      <c r="K46" s="57">
        <f>IF(TBRegistroEntradas[[#This Row],[Data da Competência]]="",0,MONTH(TBRegistroEntradas[[#This Row],[Data da Competência]]))</f>
        <v>12</v>
      </c>
      <c r="L46" s="65">
        <f>IF(TBRegistroEntradas[[#This Row],[Data da Competência]]="",0,YEAR(TBRegistroEntradas[[#This Row],[Data da Competência]]))</f>
        <v>2017</v>
      </c>
      <c r="M46" s="65">
        <f>IF(TBRegistroEntradas[[#This Row],[Data do Caixa Previsto]]="",0,MONTH(TBRegistroEntradas[[#This Row],[Data do Caixa Previsto]]))</f>
        <v>12</v>
      </c>
      <c r="N46" s="65">
        <f>IF(TBRegistroEntradas[[#This Row],[Data do Caixa Previsto]]="",0,YEAR(TBRegistroEntradas[[#This Row],[Data do Caixa Previsto]]))</f>
        <v>2017</v>
      </c>
    </row>
    <row r="47" spans="2:14" x14ac:dyDescent="0.25">
      <c r="B47" s="38">
        <v>43135.384353482346</v>
      </c>
      <c r="C47" s="38">
        <v>43085</v>
      </c>
      <c r="D47" s="38">
        <v>43122.788615114718</v>
      </c>
      <c r="E47" s="19" t="s">
        <v>28</v>
      </c>
      <c r="F47" s="19" t="s">
        <v>35</v>
      </c>
      <c r="G47" s="19" t="s">
        <v>105</v>
      </c>
      <c r="H47" s="39">
        <v>3880</v>
      </c>
      <c r="I47" s="58">
        <f>IF(TBRegistroEntradas[[#This Row],[Data do Caixa Realizado]]="",0,MONTH(TBRegistroEntradas[[#This Row],[Data do Caixa Realizado]]))</f>
        <v>2</v>
      </c>
      <c r="J47" s="65">
        <f>IF(TBRegistroEntradas[[#This Row],[Data do Caixa Realizado]]="",0,YEAR(TBRegistroEntradas[[#This Row],[Data do Caixa Realizado]]))</f>
        <v>2018</v>
      </c>
      <c r="K47" s="57">
        <f>IF(TBRegistroEntradas[[#This Row],[Data da Competência]]="",0,MONTH(TBRegistroEntradas[[#This Row],[Data da Competência]]))</f>
        <v>12</v>
      </c>
      <c r="L47" s="65">
        <f>IF(TBRegistroEntradas[[#This Row],[Data da Competência]]="",0,YEAR(TBRegistroEntradas[[#This Row],[Data da Competência]]))</f>
        <v>2017</v>
      </c>
      <c r="M47" s="65">
        <f>IF(TBRegistroEntradas[[#This Row],[Data do Caixa Previsto]]="",0,MONTH(TBRegistroEntradas[[#This Row],[Data do Caixa Previsto]]))</f>
        <v>1</v>
      </c>
      <c r="N47" s="65">
        <f>IF(TBRegistroEntradas[[#This Row],[Data do Caixa Previsto]]="",0,YEAR(TBRegistroEntradas[[#This Row],[Data do Caixa Previsto]]))</f>
        <v>2018</v>
      </c>
    </row>
    <row r="48" spans="2:14" x14ac:dyDescent="0.25">
      <c r="B48" s="38">
        <v>43123.054998054176</v>
      </c>
      <c r="C48" s="38">
        <v>43086</v>
      </c>
      <c r="D48" s="38">
        <v>43123.054998054176</v>
      </c>
      <c r="E48" s="19" t="s">
        <v>28</v>
      </c>
      <c r="F48" s="19" t="s">
        <v>35</v>
      </c>
      <c r="G48" s="19" t="s">
        <v>106</v>
      </c>
      <c r="H48" s="39">
        <v>3149</v>
      </c>
      <c r="I48" s="58">
        <f>IF(TBRegistroEntradas[[#This Row],[Data do Caixa Realizado]]="",0,MONTH(TBRegistroEntradas[[#This Row],[Data do Caixa Realizado]]))</f>
        <v>1</v>
      </c>
      <c r="J48" s="65">
        <f>IF(TBRegistroEntradas[[#This Row],[Data do Caixa Realizado]]="",0,YEAR(TBRegistroEntradas[[#This Row],[Data do Caixa Realizado]]))</f>
        <v>2018</v>
      </c>
      <c r="K48" s="57">
        <f>IF(TBRegistroEntradas[[#This Row],[Data da Competência]]="",0,MONTH(TBRegistroEntradas[[#This Row],[Data da Competência]]))</f>
        <v>12</v>
      </c>
      <c r="L48" s="65">
        <f>IF(TBRegistroEntradas[[#This Row],[Data da Competência]]="",0,YEAR(TBRegistroEntradas[[#This Row],[Data da Competência]]))</f>
        <v>2017</v>
      </c>
      <c r="M48" s="65">
        <f>IF(TBRegistroEntradas[[#This Row],[Data do Caixa Previsto]]="",0,MONTH(TBRegistroEntradas[[#This Row],[Data do Caixa Previsto]]))</f>
        <v>1</v>
      </c>
      <c r="N48" s="65">
        <f>IF(TBRegistroEntradas[[#This Row],[Data do Caixa Previsto]]="",0,YEAR(TBRegistroEntradas[[#This Row],[Data do Caixa Previsto]]))</f>
        <v>2018</v>
      </c>
    </row>
    <row r="49" spans="2:14" x14ac:dyDescent="0.25">
      <c r="B49" s="38">
        <v>43125.461755740398</v>
      </c>
      <c r="C49" s="38">
        <v>43088</v>
      </c>
      <c r="D49" s="38">
        <v>43125.461755740398</v>
      </c>
      <c r="E49" s="19" t="s">
        <v>28</v>
      </c>
      <c r="F49" s="19" t="s">
        <v>37</v>
      </c>
      <c r="G49" s="19" t="s">
        <v>107</v>
      </c>
      <c r="H49" s="39">
        <v>668</v>
      </c>
      <c r="I49" s="58">
        <f>IF(TBRegistroEntradas[[#This Row],[Data do Caixa Realizado]]="",0,MONTH(TBRegistroEntradas[[#This Row],[Data do Caixa Realizado]]))</f>
        <v>1</v>
      </c>
      <c r="J49" s="65">
        <f>IF(TBRegistroEntradas[[#This Row],[Data do Caixa Realizado]]="",0,YEAR(TBRegistroEntradas[[#This Row],[Data do Caixa Realizado]]))</f>
        <v>2018</v>
      </c>
      <c r="K49" s="57">
        <f>IF(TBRegistroEntradas[[#This Row],[Data da Competência]]="",0,MONTH(TBRegistroEntradas[[#This Row],[Data da Competência]]))</f>
        <v>12</v>
      </c>
      <c r="L49" s="65">
        <f>IF(TBRegistroEntradas[[#This Row],[Data da Competência]]="",0,YEAR(TBRegistroEntradas[[#This Row],[Data da Competência]]))</f>
        <v>2017</v>
      </c>
      <c r="M49" s="65">
        <f>IF(TBRegistroEntradas[[#This Row],[Data do Caixa Previsto]]="",0,MONTH(TBRegistroEntradas[[#This Row],[Data do Caixa Previsto]]))</f>
        <v>1</v>
      </c>
      <c r="N49" s="65">
        <f>IF(TBRegistroEntradas[[#This Row],[Data do Caixa Previsto]]="",0,YEAR(TBRegistroEntradas[[#This Row],[Data do Caixa Previsto]]))</f>
        <v>2018</v>
      </c>
    </row>
    <row r="50" spans="2:14" x14ac:dyDescent="0.25">
      <c r="B50" s="38">
        <v>43117.265187618672</v>
      </c>
      <c r="C50" s="38">
        <v>43089</v>
      </c>
      <c r="D50" s="38">
        <v>43117.265187618672</v>
      </c>
      <c r="E50" s="19" t="s">
        <v>28</v>
      </c>
      <c r="F50" s="19" t="s">
        <v>38</v>
      </c>
      <c r="G50" s="19" t="s">
        <v>108</v>
      </c>
      <c r="H50" s="39">
        <v>3721</v>
      </c>
      <c r="I50" s="58">
        <f>IF(TBRegistroEntradas[[#This Row],[Data do Caixa Realizado]]="",0,MONTH(TBRegistroEntradas[[#This Row],[Data do Caixa Realizado]]))</f>
        <v>1</v>
      </c>
      <c r="J50" s="65">
        <f>IF(TBRegistroEntradas[[#This Row],[Data do Caixa Realizado]]="",0,YEAR(TBRegistroEntradas[[#This Row],[Data do Caixa Realizado]]))</f>
        <v>2018</v>
      </c>
      <c r="K50" s="57">
        <f>IF(TBRegistroEntradas[[#This Row],[Data da Competência]]="",0,MONTH(TBRegistroEntradas[[#This Row],[Data da Competência]]))</f>
        <v>12</v>
      </c>
      <c r="L50" s="65">
        <f>IF(TBRegistroEntradas[[#This Row],[Data da Competência]]="",0,YEAR(TBRegistroEntradas[[#This Row],[Data da Competência]]))</f>
        <v>2017</v>
      </c>
      <c r="M50" s="65">
        <f>IF(TBRegistroEntradas[[#This Row],[Data do Caixa Previsto]]="",0,MONTH(TBRegistroEntradas[[#This Row],[Data do Caixa Previsto]]))</f>
        <v>1</v>
      </c>
      <c r="N50" s="65">
        <f>IF(TBRegistroEntradas[[#This Row],[Data do Caixa Previsto]]="",0,YEAR(TBRegistroEntradas[[#This Row],[Data do Caixa Previsto]]))</f>
        <v>2018</v>
      </c>
    </row>
    <row r="51" spans="2:14" x14ac:dyDescent="0.25">
      <c r="B51" s="38">
        <v>43222.826071389798</v>
      </c>
      <c r="C51" s="38">
        <v>43091</v>
      </c>
      <c r="D51" s="38">
        <v>43133.821281134544</v>
      </c>
      <c r="E51" s="19" t="s">
        <v>28</v>
      </c>
      <c r="F51" s="19" t="s">
        <v>35</v>
      </c>
      <c r="G51" s="19" t="s">
        <v>109</v>
      </c>
      <c r="H51" s="39">
        <v>3114</v>
      </c>
      <c r="I51" s="58">
        <f>IF(TBRegistroEntradas[[#This Row],[Data do Caixa Realizado]]="",0,MONTH(TBRegistroEntradas[[#This Row],[Data do Caixa Realizado]]))</f>
        <v>5</v>
      </c>
      <c r="J51" s="65">
        <f>IF(TBRegistroEntradas[[#This Row],[Data do Caixa Realizado]]="",0,YEAR(TBRegistroEntradas[[#This Row],[Data do Caixa Realizado]]))</f>
        <v>2018</v>
      </c>
      <c r="K51" s="57">
        <f>IF(TBRegistroEntradas[[#This Row],[Data da Competência]]="",0,MONTH(TBRegistroEntradas[[#This Row],[Data da Competência]]))</f>
        <v>12</v>
      </c>
      <c r="L51" s="65">
        <f>IF(TBRegistroEntradas[[#This Row],[Data da Competência]]="",0,YEAR(TBRegistroEntradas[[#This Row],[Data da Competência]]))</f>
        <v>2017</v>
      </c>
      <c r="M51" s="65">
        <f>IF(TBRegistroEntradas[[#This Row],[Data do Caixa Previsto]]="",0,MONTH(TBRegistroEntradas[[#This Row],[Data do Caixa Previsto]]))</f>
        <v>2</v>
      </c>
      <c r="N51" s="65">
        <f>IF(TBRegistroEntradas[[#This Row],[Data do Caixa Previsto]]="",0,YEAR(TBRegistroEntradas[[#This Row],[Data do Caixa Previsto]]))</f>
        <v>2018</v>
      </c>
    </row>
    <row r="52" spans="2:14" x14ac:dyDescent="0.25">
      <c r="B52" s="38">
        <v>43171.526334246679</v>
      </c>
      <c r="C52" s="38">
        <v>43095</v>
      </c>
      <c r="D52" s="38">
        <v>43150.040142629892</v>
      </c>
      <c r="E52" s="19" t="s">
        <v>28</v>
      </c>
      <c r="F52" s="19" t="s">
        <v>37</v>
      </c>
      <c r="G52" s="19" t="s">
        <v>110</v>
      </c>
      <c r="H52" s="39">
        <v>1436</v>
      </c>
      <c r="I52" s="58">
        <f>IF(TBRegistroEntradas[[#This Row],[Data do Caixa Realizado]]="",0,MONTH(TBRegistroEntradas[[#This Row],[Data do Caixa Realizado]]))</f>
        <v>3</v>
      </c>
      <c r="J52" s="65">
        <f>IF(TBRegistroEntradas[[#This Row],[Data do Caixa Realizado]]="",0,YEAR(TBRegistroEntradas[[#This Row],[Data do Caixa Realizado]]))</f>
        <v>2018</v>
      </c>
      <c r="K52" s="57">
        <f>IF(TBRegistroEntradas[[#This Row],[Data da Competência]]="",0,MONTH(TBRegistroEntradas[[#This Row],[Data da Competência]]))</f>
        <v>12</v>
      </c>
      <c r="L52" s="65">
        <f>IF(TBRegistroEntradas[[#This Row],[Data da Competência]]="",0,YEAR(TBRegistroEntradas[[#This Row],[Data da Competência]]))</f>
        <v>2017</v>
      </c>
      <c r="M52" s="65">
        <f>IF(TBRegistroEntradas[[#This Row],[Data do Caixa Previsto]]="",0,MONTH(TBRegistroEntradas[[#This Row],[Data do Caixa Previsto]]))</f>
        <v>2</v>
      </c>
      <c r="N52" s="65">
        <f>IF(TBRegistroEntradas[[#This Row],[Data do Caixa Previsto]]="",0,YEAR(TBRegistroEntradas[[#This Row],[Data do Caixa Previsto]]))</f>
        <v>2018</v>
      </c>
    </row>
    <row r="53" spans="2:14" x14ac:dyDescent="0.25">
      <c r="B53" s="38">
        <v>43101.6816504218</v>
      </c>
      <c r="C53" s="38">
        <v>43099</v>
      </c>
      <c r="D53" s="38">
        <v>43101.6816504218</v>
      </c>
      <c r="E53" s="19" t="s">
        <v>28</v>
      </c>
      <c r="F53" s="19" t="s">
        <v>37</v>
      </c>
      <c r="G53" s="19" t="s">
        <v>111</v>
      </c>
      <c r="H53" s="39">
        <v>3192</v>
      </c>
      <c r="I53" s="58">
        <f>IF(TBRegistroEntradas[[#This Row],[Data do Caixa Realizado]]="",0,MONTH(TBRegistroEntradas[[#This Row],[Data do Caixa Realizado]]))</f>
        <v>1</v>
      </c>
      <c r="J53" s="65">
        <f>IF(TBRegistroEntradas[[#This Row],[Data do Caixa Realizado]]="",0,YEAR(TBRegistroEntradas[[#This Row],[Data do Caixa Realizado]]))</f>
        <v>2018</v>
      </c>
      <c r="K53" s="57">
        <f>IF(TBRegistroEntradas[[#This Row],[Data da Competência]]="",0,MONTH(TBRegistroEntradas[[#This Row],[Data da Competência]]))</f>
        <v>12</v>
      </c>
      <c r="L53" s="65">
        <f>IF(TBRegistroEntradas[[#This Row],[Data da Competência]]="",0,YEAR(TBRegistroEntradas[[#This Row],[Data da Competência]]))</f>
        <v>2017</v>
      </c>
      <c r="M53" s="65">
        <f>IF(TBRegistroEntradas[[#This Row],[Data do Caixa Previsto]]="",0,MONTH(TBRegistroEntradas[[#This Row],[Data do Caixa Previsto]]))</f>
        <v>1</v>
      </c>
      <c r="N53" s="65">
        <f>IF(TBRegistroEntradas[[#This Row],[Data do Caixa Previsto]]="",0,YEAR(TBRegistroEntradas[[#This Row],[Data do Caixa Previsto]]))</f>
        <v>2018</v>
      </c>
    </row>
    <row r="54" spans="2:14" x14ac:dyDescent="0.25">
      <c r="B54" s="38">
        <v>43144.070709460881</v>
      </c>
      <c r="C54" s="38">
        <v>43100</v>
      </c>
      <c r="D54" s="38">
        <v>43144.070709460881</v>
      </c>
      <c r="E54" s="19" t="s">
        <v>28</v>
      </c>
      <c r="F54" s="19" t="s">
        <v>38</v>
      </c>
      <c r="G54" s="19" t="s">
        <v>112</v>
      </c>
      <c r="H54" s="39">
        <v>2687</v>
      </c>
      <c r="I54" s="58">
        <f>IF(TBRegistroEntradas[[#This Row],[Data do Caixa Realizado]]="",0,MONTH(TBRegistroEntradas[[#This Row],[Data do Caixa Realizado]]))</f>
        <v>2</v>
      </c>
      <c r="J54" s="65">
        <f>IF(TBRegistroEntradas[[#This Row],[Data do Caixa Realizado]]="",0,YEAR(TBRegistroEntradas[[#This Row],[Data do Caixa Realizado]]))</f>
        <v>2018</v>
      </c>
      <c r="K54" s="57">
        <f>IF(TBRegistroEntradas[[#This Row],[Data da Competência]]="",0,MONTH(TBRegistroEntradas[[#This Row],[Data da Competência]]))</f>
        <v>12</v>
      </c>
      <c r="L54" s="65">
        <f>IF(TBRegistroEntradas[[#This Row],[Data da Competência]]="",0,YEAR(TBRegistroEntradas[[#This Row],[Data da Competência]]))</f>
        <v>2017</v>
      </c>
      <c r="M54" s="65">
        <f>IF(TBRegistroEntradas[[#This Row],[Data do Caixa Previsto]]="",0,MONTH(TBRegistroEntradas[[#This Row],[Data do Caixa Previsto]]))</f>
        <v>2</v>
      </c>
      <c r="N54" s="65">
        <f>IF(TBRegistroEntradas[[#This Row],[Data do Caixa Previsto]]="",0,YEAR(TBRegistroEntradas[[#This Row],[Data do Caixa Previsto]]))</f>
        <v>2018</v>
      </c>
    </row>
    <row r="55" spans="2:14" x14ac:dyDescent="0.25">
      <c r="B55" s="38">
        <v>43159.768399969107</v>
      </c>
      <c r="C55" s="38">
        <v>43103</v>
      </c>
      <c r="D55" s="38">
        <v>43159.768399969107</v>
      </c>
      <c r="E55" s="19" t="s">
        <v>28</v>
      </c>
      <c r="F55" s="19" t="s">
        <v>37</v>
      </c>
      <c r="G55" s="19" t="s">
        <v>113</v>
      </c>
      <c r="H55" s="39">
        <v>1561</v>
      </c>
      <c r="I55" s="58">
        <f>IF(TBRegistroEntradas[[#This Row],[Data do Caixa Realizado]]="",0,MONTH(TBRegistroEntradas[[#This Row],[Data do Caixa Realizado]]))</f>
        <v>2</v>
      </c>
      <c r="J55" s="65">
        <f>IF(TBRegistroEntradas[[#This Row],[Data do Caixa Realizado]]="",0,YEAR(TBRegistroEntradas[[#This Row],[Data do Caixa Realizado]]))</f>
        <v>2018</v>
      </c>
      <c r="K55" s="57">
        <f>IF(TBRegistroEntradas[[#This Row],[Data da Competência]]="",0,MONTH(TBRegistroEntradas[[#This Row],[Data da Competência]]))</f>
        <v>1</v>
      </c>
      <c r="L55" s="65">
        <f>IF(TBRegistroEntradas[[#This Row],[Data da Competência]]="",0,YEAR(TBRegistroEntradas[[#This Row],[Data da Competência]]))</f>
        <v>2018</v>
      </c>
      <c r="M55" s="65">
        <f>IF(TBRegistroEntradas[[#This Row],[Data do Caixa Previsto]]="",0,MONTH(TBRegistroEntradas[[#This Row],[Data do Caixa Previsto]]))</f>
        <v>2</v>
      </c>
      <c r="N55" s="65">
        <f>IF(TBRegistroEntradas[[#This Row],[Data do Caixa Previsto]]="",0,YEAR(TBRegistroEntradas[[#This Row],[Data do Caixa Previsto]]))</f>
        <v>2018</v>
      </c>
    </row>
    <row r="56" spans="2:14" x14ac:dyDescent="0.25">
      <c r="B56" s="38">
        <v>43113.535870555577</v>
      </c>
      <c r="C56" s="38">
        <v>43109</v>
      </c>
      <c r="D56" s="38">
        <v>43113.535870555577</v>
      </c>
      <c r="E56" s="19" t="s">
        <v>28</v>
      </c>
      <c r="F56" s="19" t="s">
        <v>37</v>
      </c>
      <c r="G56" s="19" t="s">
        <v>114</v>
      </c>
      <c r="H56" s="39">
        <v>1573</v>
      </c>
      <c r="I56" s="58">
        <f>IF(TBRegistroEntradas[[#This Row],[Data do Caixa Realizado]]="",0,MONTH(TBRegistroEntradas[[#This Row],[Data do Caixa Realizado]]))</f>
        <v>1</v>
      </c>
      <c r="J56" s="65">
        <f>IF(TBRegistroEntradas[[#This Row],[Data do Caixa Realizado]]="",0,YEAR(TBRegistroEntradas[[#This Row],[Data do Caixa Realizado]]))</f>
        <v>2018</v>
      </c>
      <c r="K56" s="57">
        <f>IF(TBRegistroEntradas[[#This Row],[Data da Competência]]="",0,MONTH(TBRegistroEntradas[[#This Row],[Data da Competência]]))</f>
        <v>1</v>
      </c>
      <c r="L56" s="65">
        <f>IF(TBRegistroEntradas[[#This Row],[Data da Competência]]="",0,YEAR(TBRegistroEntradas[[#This Row],[Data da Competência]]))</f>
        <v>2018</v>
      </c>
      <c r="M56" s="65">
        <f>IF(TBRegistroEntradas[[#This Row],[Data do Caixa Previsto]]="",0,MONTH(TBRegistroEntradas[[#This Row],[Data do Caixa Previsto]]))</f>
        <v>1</v>
      </c>
      <c r="N56" s="65">
        <f>IF(TBRegistroEntradas[[#This Row],[Data do Caixa Previsto]]="",0,YEAR(TBRegistroEntradas[[#This Row],[Data do Caixa Previsto]]))</f>
        <v>2018</v>
      </c>
    </row>
    <row r="57" spans="2:14" x14ac:dyDescent="0.25">
      <c r="B57" s="38">
        <v>43147.636765206888</v>
      </c>
      <c r="C57" s="38">
        <v>43117</v>
      </c>
      <c r="D57" s="38">
        <v>43147.636765206888</v>
      </c>
      <c r="E57" s="19" t="s">
        <v>28</v>
      </c>
      <c r="F57" s="19" t="s">
        <v>37</v>
      </c>
      <c r="G57" s="19" t="s">
        <v>115</v>
      </c>
      <c r="H57" s="39">
        <v>1364</v>
      </c>
      <c r="I57" s="58">
        <f>IF(TBRegistroEntradas[[#This Row],[Data do Caixa Realizado]]="",0,MONTH(TBRegistroEntradas[[#This Row],[Data do Caixa Realizado]]))</f>
        <v>2</v>
      </c>
      <c r="J57" s="65">
        <f>IF(TBRegistroEntradas[[#This Row],[Data do Caixa Realizado]]="",0,YEAR(TBRegistroEntradas[[#This Row],[Data do Caixa Realizado]]))</f>
        <v>2018</v>
      </c>
      <c r="K57" s="57">
        <f>IF(TBRegistroEntradas[[#This Row],[Data da Competência]]="",0,MONTH(TBRegistroEntradas[[#This Row],[Data da Competência]]))</f>
        <v>1</v>
      </c>
      <c r="L57" s="65">
        <f>IF(TBRegistroEntradas[[#This Row],[Data da Competência]]="",0,YEAR(TBRegistroEntradas[[#This Row],[Data da Competência]]))</f>
        <v>2018</v>
      </c>
      <c r="M57" s="65">
        <f>IF(TBRegistroEntradas[[#This Row],[Data do Caixa Previsto]]="",0,MONTH(TBRegistroEntradas[[#This Row],[Data do Caixa Previsto]]))</f>
        <v>2</v>
      </c>
      <c r="N57" s="65">
        <f>IF(TBRegistroEntradas[[#This Row],[Data do Caixa Previsto]]="",0,YEAR(TBRegistroEntradas[[#This Row],[Data do Caixa Previsto]]))</f>
        <v>2018</v>
      </c>
    </row>
    <row r="58" spans="2:14" x14ac:dyDescent="0.25">
      <c r="B58" s="38">
        <v>43166.506331380886</v>
      </c>
      <c r="C58" s="38">
        <v>43121</v>
      </c>
      <c r="D58" s="38">
        <v>43166.506331380886</v>
      </c>
      <c r="E58" s="19" t="s">
        <v>28</v>
      </c>
      <c r="F58" s="19" t="s">
        <v>38</v>
      </c>
      <c r="G58" s="19" t="s">
        <v>116</v>
      </c>
      <c r="H58" s="39">
        <v>783</v>
      </c>
      <c r="I58" s="58">
        <f>IF(TBRegistroEntradas[[#This Row],[Data do Caixa Realizado]]="",0,MONTH(TBRegistroEntradas[[#This Row],[Data do Caixa Realizado]]))</f>
        <v>3</v>
      </c>
      <c r="J58" s="65">
        <f>IF(TBRegistroEntradas[[#This Row],[Data do Caixa Realizado]]="",0,YEAR(TBRegistroEntradas[[#This Row],[Data do Caixa Realizado]]))</f>
        <v>2018</v>
      </c>
      <c r="K58" s="57">
        <f>IF(TBRegistroEntradas[[#This Row],[Data da Competência]]="",0,MONTH(TBRegistroEntradas[[#This Row],[Data da Competência]]))</f>
        <v>1</v>
      </c>
      <c r="L58" s="65">
        <f>IF(TBRegistroEntradas[[#This Row],[Data da Competência]]="",0,YEAR(TBRegistroEntradas[[#This Row],[Data da Competência]]))</f>
        <v>2018</v>
      </c>
      <c r="M58" s="65">
        <f>IF(TBRegistroEntradas[[#This Row],[Data do Caixa Previsto]]="",0,MONTH(TBRegistroEntradas[[#This Row],[Data do Caixa Previsto]]))</f>
        <v>3</v>
      </c>
      <c r="N58" s="65">
        <f>IF(TBRegistroEntradas[[#This Row],[Data do Caixa Previsto]]="",0,YEAR(TBRegistroEntradas[[#This Row],[Data do Caixa Previsto]]))</f>
        <v>2018</v>
      </c>
    </row>
    <row r="59" spans="2:14" x14ac:dyDescent="0.25">
      <c r="B59" s="38">
        <v>43164.402079160267</v>
      </c>
      <c r="C59" s="38">
        <v>43122</v>
      </c>
      <c r="D59" s="38">
        <v>43145.930248245008</v>
      </c>
      <c r="E59" s="19" t="s">
        <v>28</v>
      </c>
      <c r="F59" s="19" t="s">
        <v>38</v>
      </c>
      <c r="G59" s="19" t="s">
        <v>117</v>
      </c>
      <c r="H59" s="39">
        <v>3928</v>
      </c>
      <c r="I59" s="58">
        <f>IF(TBRegistroEntradas[[#This Row],[Data do Caixa Realizado]]="",0,MONTH(TBRegistroEntradas[[#This Row],[Data do Caixa Realizado]]))</f>
        <v>3</v>
      </c>
      <c r="J59" s="65">
        <f>IF(TBRegistroEntradas[[#This Row],[Data do Caixa Realizado]]="",0,YEAR(TBRegistroEntradas[[#This Row],[Data do Caixa Realizado]]))</f>
        <v>2018</v>
      </c>
      <c r="K59" s="57">
        <f>IF(TBRegistroEntradas[[#This Row],[Data da Competência]]="",0,MONTH(TBRegistroEntradas[[#This Row],[Data da Competência]]))</f>
        <v>1</v>
      </c>
      <c r="L59" s="65">
        <f>IF(TBRegistroEntradas[[#This Row],[Data da Competência]]="",0,YEAR(TBRegistroEntradas[[#This Row],[Data da Competência]]))</f>
        <v>2018</v>
      </c>
      <c r="M59" s="65">
        <f>IF(TBRegistroEntradas[[#This Row],[Data do Caixa Previsto]]="",0,MONTH(TBRegistroEntradas[[#This Row],[Data do Caixa Previsto]]))</f>
        <v>2</v>
      </c>
      <c r="N59" s="65">
        <f>IF(TBRegistroEntradas[[#This Row],[Data do Caixa Previsto]]="",0,YEAR(TBRegistroEntradas[[#This Row],[Data do Caixa Previsto]]))</f>
        <v>2018</v>
      </c>
    </row>
    <row r="60" spans="2:14" x14ac:dyDescent="0.25">
      <c r="B60" s="38">
        <v>43142.713591319029</v>
      </c>
      <c r="C60" s="38">
        <v>43124</v>
      </c>
      <c r="D60" s="38">
        <v>43142.713591319029</v>
      </c>
      <c r="E60" s="19" t="s">
        <v>28</v>
      </c>
      <c r="F60" s="19" t="s">
        <v>35</v>
      </c>
      <c r="G60" s="19" t="s">
        <v>118</v>
      </c>
      <c r="H60" s="39">
        <v>3843</v>
      </c>
      <c r="I60" s="58">
        <f>IF(TBRegistroEntradas[[#This Row],[Data do Caixa Realizado]]="",0,MONTH(TBRegistroEntradas[[#This Row],[Data do Caixa Realizado]]))</f>
        <v>2</v>
      </c>
      <c r="J60" s="65">
        <f>IF(TBRegistroEntradas[[#This Row],[Data do Caixa Realizado]]="",0,YEAR(TBRegistroEntradas[[#This Row],[Data do Caixa Realizado]]))</f>
        <v>2018</v>
      </c>
      <c r="K60" s="57">
        <f>IF(TBRegistroEntradas[[#This Row],[Data da Competência]]="",0,MONTH(TBRegistroEntradas[[#This Row],[Data da Competência]]))</f>
        <v>1</v>
      </c>
      <c r="L60" s="65">
        <f>IF(TBRegistroEntradas[[#This Row],[Data da Competência]]="",0,YEAR(TBRegistroEntradas[[#This Row],[Data da Competência]]))</f>
        <v>2018</v>
      </c>
      <c r="M60" s="65">
        <f>IF(TBRegistroEntradas[[#This Row],[Data do Caixa Previsto]]="",0,MONTH(TBRegistroEntradas[[#This Row],[Data do Caixa Previsto]]))</f>
        <v>2</v>
      </c>
      <c r="N60" s="65">
        <f>IF(TBRegistroEntradas[[#This Row],[Data do Caixa Previsto]]="",0,YEAR(TBRegistroEntradas[[#This Row],[Data do Caixa Previsto]]))</f>
        <v>2018</v>
      </c>
    </row>
    <row r="61" spans="2:14" x14ac:dyDescent="0.25">
      <c r="B61" s="38">
        <v>43183.516256023155</v>
      </c>
      <c r="C61" s="38">
        <v>43125</v>
      </c>
      <c r="D61" s="38">
        <v>43129.375302218272</v>
      </c>
      <c r="E61" s="19" t="s">
        <v>28</v>
      </c>
      <c r="F61" s="19" t="s">
        <v>34</v>
      </c>
      <c r="G61" s="19" t="s">
        <v>119</v>
      </c>
      <c r="H61" s="39">
        <v>1864</v>
      </c>
      <c r="I61" s="58">
        <f>IF(TBRegistroEntradas[[#This Row],[Data do Caixa Realizado]]="",0,MONTH(TBRegistroEntradas[[#This Row],[Data do Caixa Realizado]]))</f>
        <v>3</v>
      </c>
      <c r="J61" s="65">
        <f>IF(TBRegistroEntradas[[#This Row],[Data do Caixa Realizado]]="",0,YEAR(TBRegistroEntradas[[#This Row],[Data do Caixa Realizado]]))</f>
        <v>2018</v>
      </c>
      <c r="K61" s="57">
        <f>IF(TBRegistroEntradas[[#This Row],[Data da Competência]]="",0,MONTH(TBRegistroEntradas[[#This Row],[Data da Competência]]))</f>
        <v>1</v>
      </c>
      <c r="L61" s="65">
        <f>IF(TBRegistroEntradas[[#This Row],[Data da Competência]]="",0,YEAR(TBRegistroEntradas[[#This Row],[Data da Competência]]))</f>
        <v>2018</v>
      </c>
      <c r="M61" s="65">
        <f>IF(TBRegistroEntradas[[#This Row],[Data do Caixa Previsto]]="",0,MONTH(TBRegistroEntradas[[#This Row],[Data do Caixa Previsto]]))</f>
        <v>1</v>
      </c>
      <c r="N61" s="65">
        <f>IF(TBRegistroEntradas[[#This Row],[Data do Caixa Previsto]]="",0,YEAR(TBRegistroEntradas[[#This Row],[Data do Caixa Previsto]]))</f>
        <v>2018</v>
      </c>
    </row>
    <row r="62" spans="2:14" x14ac:dyDescent="0.25">
      <c r="B62" s="38">
        <v>43181.942093945734</v>
      </c>
      <c r="C62" s="38">
        <v>43128</v>
      </c>
      <c r="D62" s="38">
        <v>43181.942093945734</v>
      </c>
      <c r="E62" s="19" t="s">
        <v>28</v>
      </c>
      <c r="F62" s="19" t="s">
        <v>37</v>
      </c>
      <c r="G62" s="19" t="s">
        <v>120</v>
      </c>
      <c r="H62" s="39">
        <v>1184</v>
      </c>
      <c r="I62" s="58">
        <f>IF(TBRegistroEntradas[[#This Row],[Data do Caixa Realizado]]="",0,MONTH(TBRegistroEntradas[[#This Row],[Data do Caixa Realizado]]))</f>
        <v>3</v>
      </c>
      <c r="J62" s="65">
        <f>IF(TBRegistroEntradas[[#This Row],[Data do Caixa Realizado]]="",0,YEAR(TBRegistroEntradas[[#This Row],[Data do Caixa Realizado]]))</f>
        <v>2018</v>
      </c>
      <c r="K62" s="57">
        <f>IF(TBRegistroEntradas[[#This Row],[Data da Competência]]="",0,MONTH(TBRegistroEntradas[[#This Row],[Data da Competência]]))</f>
        <v>1</v>
      </c>
      <c r="L62" s="65">
        <f>IF(TBRegistroEntradas[[#This Row],[Data da Competência]]="",0,YEAR(TBRegistroEntradas[[#This Row],[Data da Competência]]))</f>
        <v>2018</v>
      </c>
      <c r="M62" s="65">
        <f>IF(TBRegistroEntradas[[#This Row],[Data do Caixa Previsto]]="",0,MONTH(TBRegistroEntradas[[#This Row],[Data do Caixa Previsto]]))</f>
        <v>3</v>
      </c>
      <c r="N62" s="65">
        <f>IF(TBRegistroEntradas[[#This Row],[Data do Caixa Previsto]]="",0,YEAR(TBRegistroEntradas[[#This Row],[Data do Caixa Previsto]]))</f>
        <v>2018</v>
      </c>
    </row>
    <row r="63" spans="2:14" x14ac:dyDescent="0.25">
      <c r="B63" s="38">
        <v>43161.227605046144</v>
      </c>
      <c r="C63" s="38">
        <v>43129</v>
      </c>
      <c r="D63" s="38">
        <v>43161.227605046144</v>
      </c>
      <c r="E63" s="19" t="s">
        <v>28</v>
      </c>
      <c r="F63" s="19" t="s">
        <v>37</v>
      </c>
      <c r="G63" s="19" t="s">
        <v>121</v>
      </c>
      <c r="H63" s="39">
        <v>4055</v>
      </c>
      <c r="I63" s="58">
        <f>IF(TBRegistroEntradas[[#This Row],[Data do Caixa Realizado]]="",0,MONTH(TBRegistroEntradas[[#This Row],[Data do Caixa Realizado]]))</f>
        <v>3</v>
      </c>
      <c r="J63" s="65">
        <f>IF(TBRegistroEntradas[[#This Row],[Data do Caixa Realizado]]="",0,YEAR(TBRegistroEntradas[[#This Row],[Data do Caixa Realizado]]))</f>
        <v>2018</v>
      </c>
      <c r="K63" s="57">
        <f>IF(TBRegistroEntradas[[#This Row],[Data da Competência]]="",0,MONTH(TBRegistroEntradas[[#This Row],[Data da Competência]]))</f>
        <v>1</v>
      </c>
      <c r="L63" s="65">
        <f>IF(TBRegistroEntradas[[#This Row],[Data da Competência]]="",0,YEAR(TBRegistroEntradas[[#This Row],[Data da Competência]]))</f>
        <v>2018</v>
      </c>
      <c r="M63" s="65">
        <f>IF(TBRegistroEntradas[[#This Row],[Data do Caixa Previsto]]="",0,MONTH(TBRegistroEntradas[[#This Row],[Data do Caixa Previsto]]))</f>
        <v>3</v>
      </c>
      <c r="N63" s="65">
        <f>IF(TBRegistroEntradas[[#This Row],[Data do Caixa Previsto]]="",0,YEAR(TBRegistroEntradas[[#This Row],[Data do Caixa Previsto]]))</f>
        <v>2018</v>
      </c>
    </row>
    <row r="64" spans="2:14" x14ac:dyDescent="0.25">
      <c r="B64" s="38">
        <v>43178.327075601032</v>
      </c>
      <c r="C64" s="38">
        <v>43130</v>
      </c>
      <c r="D64" s="38">
        <v>43178.327075601032</v>
      </c>
      <c r="E64" s="19" t="s">
        <v>28</v>
      </c>
      <c r="F64" s="19" t="s">
        <v>37</v>
      </c>
      <c r="G64" s="19" t="s">
        <v>122</v>
      </c>
      <c r="H64" s="39">
        <v>427</v>
      </c>
      <c r="I64" s="58">
        <f>IF(TBRegistroEntradas[[#This Row],[Data do Caixa Realizado]]="",0,MONTH(TBRegistroEntradas[[#This Row],[Data do Caixa Realizado]]))</f>
        <v>3</v>
      </c>
      <c r="J64" s="65">
        <f>IF(TBRegistroEntradas[[#This Row],[Data do Caixa Realizado]]="",0,YEAR(TBRegistroEntradas[[#This Row],[Data do Caixa Realizado]]))</f>
        <v>2018</v>
      </c>
      <c r="K64" s="57">
        <f>IF(TBRegistroEntradas[[#This Row],[Data da Competência]]="",0,MONTH(TBRegistroEntradas[[#This Row],[Data da Competência]]))</f>
        <v>1</v>
      </c>
      <c r="L64" s="65">
        <f>IF(TBRegistroEntradas[[#This Row],[Data da Competência]]="",0,YEAR(TBRegistroEntradas[[#This Row],[Data da Competência]]))</f>
        <v>2018</v>
      </c>
      <c r="M64" s="65">
        <f>IF(TBRegistroEntradas[[#This Row],[Data do Caixa Previsto]]="",0,MONTH(TBRegistroEntradas[[#This Row],[Data do Caixa Previsto]]))</f>
        <v>3</v>
      </c>
      <c r="N64" s="65">
        <f>IF(TBRegistroEntradas[[#This Row],[Data do Caixa Previsto]]="",0,YEAR(TBRegistroEntradas[[#This Row],[Data do Caixa Previsto]]))</f>
        <v>2018</v>
      </c>
    </row>
    <row r="65" spans="2:14" x14ac:dyDescent="0.25">
      <c r="B65" s="38">
        <v>43138.085439585935</v>
      </c>
      <c r="C65" s="38">
        <v>43133</v>
      </c>
      <c r="D65" s="38">
        <v>43138.085439585935</v>
      </c>
      <c r="E65" s="19" t="s">
        <v>28</v>
      </c>
      <c r="F65" s="19" t="s">
        <v>36</v>
      </c>
      <c r="G65" s="19" t="s">
        <v>123</v>
      </c>
      <c r="H65" s="39">
        <v>460</v>
      </c>
      <c r="I65" s="58">
        <f>IF(TBRegistroEntradas[[#This Row],[Data do Caixa Realizado]]="",0,MONTH(TBRegistroEntradas[[#This Row],[Data do Caixa Realizado]]))</f>
        <v>2</v>
      </c>
      <c r="J65" s="65">
        <f>IF(TBRegistroEntradas[[#This Row],[Data do Caixa Realizado]]="",0,YEAR(TBRegistroEntradas[[#This Row],[Data do Caixa Realizado]]))</f>
        <v>2018</v>
      </c>
      <c r="K65" s="57">
        <f>IF(TBRegistroEntradas[[#This Row],[Data da Competência]]="",0,MONTH(TBRegistroEntradas[[#This Row],[Data da Competência]]))</f>
        <v>2</v>
      </c>
      <c r="L65" s="65">
        <f>IF(TBRegistroEntradas[[#This Row],[Data da Competência]]="",0,YEAR(TBRegistroEntradas[[#This Row],[Data da Competência]]))</f>
        <v>2018</v>
      </c>
      <c r="M65" s="65">
        <f>IF(TBRegistroEntradas[[#This Row],[Data do Caixa Previsto]]="",0,MONTH(TBRegistroEntradas[[#This Row],[Data do Caixa Previsto]]))</f>
        <v>2</v>
      </c>
      <c r="N65" s="65">
        <f>IF(TBRegistroEntradas[[#This Row],[Data do Caixa Previsto]]="",0,YEAR(TBRegistroEntradas[[#This Row],[Data do Caixa Previsto]]))</f>
        <v>2018</v>
      </c>
    </row>
    <row r="66" spans="2:14" x14ac:dyDescent="0.25">
      <c r="B66" s="38">
        <v>43190.17599100792</v>
      </c>
      <c r="C66" s="38">
        <v>43136</v>
      </c>
      <c r="D66" s="38">
        <v>43190.17599100792</v>
      </c>
      <c r="E66" s="19" t="s">
        <v>28</v>
      </c>
      <c r="F66" s="19" t="s">
        <v>38</v>
      </c>
      <c r="G66" s="19" t="s">
        <v>124</v>
      </c>
      <c r="H66" s="39">
        <v>964</v>
      </c>
      <c r="I66" s="58">
        <f>IF(TBRegistroEntradas[[#This Row],[Data do Caixa Realizado]]="",0,MONTH(TBRegistroEntradas[[#This Row],[Data do Caixa Realizado]]))</f>
        <v>3</v>
      </c>
      <c r="J66" s="65">
        <f>IF(TBRegistroEntradas[[#This Row],[Data do Caixa Realizado]]="",0,YEAR(TBRegistroEntradas[[#This Row],[Data do Caixa Realizado]]))</f>
        <v>2018</v>
      </c>
      <c r="K66" s="57">
        <f>IF(TBRegistroEntradas[[#This Row],[Data da Competência]]="",0,MONTH(TBRegistroEntradas[[#This Row],[Data da Competência]]))</f>
        <v>2</v>
      </c>
      <c r="L66" s="65">
        <f>IF(TBRegistroEntradas[[#This Row],[Data da Competência]]="",0,YEAR(TBRegistroEntradas[[#This Row],[Data da Competência]]))</f>
        <v>2018</v>
      </c>
      <c r="M66" s="65">
        <f>IF(TBRegistroEntradas[[#This Row],[Data do Caixa Previsto]]="",0,MONTH(TBRegistroEntradas[[#This Row],[Data do Caixa Previsto]]))</f>
        <v>3</v>
      </c>
      <c r="N66" s="65">
        <f>IF(TBRegistroEntradas[[#This Row],[Data do Caixa Previsto]]="",0,YEAR(TBRegistroEntradas[[#This Row],[Data do Caixa Previsto]]))</f>
        <v>2018</v>
      </c>
    </row>
    <row r="67" spans="2:14" x14ac:dyDescent="0.25">
      <c r="B67" s="38">
        <v>43145.940969359632</v>
      </c>
      <c r="C67" s="38">
        <v>43140</v>
      </c>
      <c r="D67" s="38">
        <v>43145.940969359632</v>
      </c>
      <c r="E67" s="19" t="s">
        <v>28</v>
      </c>
      <c r="F67" s="19" t="s">
        <v>37</v>
      </c>
      <c r="G67" s="19" t="s">
        <v>125</v>
      </c>
      <c r="H67" s="39">
        <v>3412</v>
      </c>
      <c r="I67" s="58">
        <f>IF(TBRegistroEntradas[[#This Row],[Data do Caixa Realizado]]="",0,MONTH(TBRegistroEntradas[[#This Row],[Data do Caixa Realizado]]))</f>
        <v>2</v>
      </c>
      <c r="J67" s="65">
        <f>IF(TBRegistroEntradas[[#This Row],[Data do Caixa Realizado]]="",0,YEAR(TBRegistroEntradas[[#This Row],[Data do Caixa Realizado]]))</f>
        <v>2018</v>
      </c>
      <c r="K67" s="57">
        <f>IF(TBRegistroEntradas[[#This Row],[Data da Competência]]="",0,MONTH(TBRegistroEntradas[[#This Row],[Data da Competência]]))</f>
        <v>2</v>
      </c>
      <c r="L67" s="65">
        <f>IF(TBRegistroEntradas[[#This Row],[Data da Competência]]="",0,YEAR(TBRegistroEntradas[[#This Row],[Data da Competência]]))</f>
        <v>2018</v>
      </c>
      <c r="M67" s="65">
        <f>IF(TBRegistroEntradas[[#This Row],[Data do Caixa Previsto]]="",0,MONTH(TBRegistroEntradas[[#This Row],[Data do Caixa Previsto]]))</f>
        <v>2</v>
      </c>
      <c r="N67" s="65">
        <f>IF(TBRegistroEntradas[[#This Row],[Data do Caixa Previsto]]="",0,YEAR(TBRegistroEntradas[[#This Row],[Data do Caixa Previsto]]))</f>
        <v>2018</v>
      </c>
    </row>
    <row r="68" spans="2:14" x14ac:dyDescent="0.25">
      <c r="B68" s="38">
        <v>43146.225751185812</v>
      </c>
      <c r="C68" s="38">
        <v>43142</v>
      </c>
      <c r="D68" s="38">
        <v>43146.225751185812</v>
      </c>
      <c r="E68" s="19" t="s">
        <v>28</v>
      </c>
      <c r="F68" s="19" t="s">
        <v>35</v>
      </c>
      <c r="G68" s="19" t="s">
        <v>126</v>
      </c>
      <c r="H68" s="39">
        <v>3095</v>
      </c>
      <c r="I68" s="58">
        <f>IF(TBRegistroEntradas[[#This Row],[Data do Caixa Realizado]]="",0,MONTH(TBRegistroEntradas[[#This Row],[Data do Caixa Realizado]]))</f>
        <v>2</v>
      </c>
      <c r="J68" s="65">
        <f>IF(TBRegistroEntradas[[#This Row],[Data do Caixa Realizado]]="",0,YEAR(TBRegistroEntradas[[#This Row],[Data do Caixa Realizado]]))</f>
        <v>2018</v>
      </c>
      <c r="K68" s="57">
        <f>IF(TBRegistroEntradas[[#This Row],[Data da Competência]]="",0,MONTH(TBRegistroEntradas[[#This Row],[Data da Competência]]))</f>
        <v>2</v>
      </c>
      <c r="L68" s="65">
        <f>IF(TBRegistroEntradas[[#This Row],[Data da Competência]]="",0,YEAR(TBRegistroEntradas[[#This Row],[Data da Competência]]))</f>
        <v>2018</v>
      </c>
      <c r="M68" s="65">
        <f>IF(TBRegistroEntradas[[#This Row],[Data do Caixa Previsto]]="",0,MONTH(TBRegistroEntradas[[#This Row],[Data do Caixa Previsto]]))</f>
        <v>2</v>
      </c>
      <c r="N68" s="65">
        <f>IF(TBRegistroEntradas[[#This Row],[Data do Caixa Previsto]]="",0,YEAR(TBRegistroEntradas[[#This Row],[Data do Caixa Previsto]]))</f>
        <v>2018</v>
      </c>
    </row>
    <row r="69" spans="2:14" x14ac:dyDescent="0.25">
      <c r="B69" s="38">
        <v>43193.467827275977</v>
      </c>
      <c r="C69" s="38">
        <v>43148</v>
      </c>
      <c r="D69" s="38">
        <v>43193.467827275977</v>
      </c>
      <c r="E69" s="19" t="s">
        <v>28</v>
      </c>
      <c r="F69" s="19" t="s">
        <v>36</v>
      </c>
      <c r="G69" s="19" t="s">
        <v>127</v>
      </c>
      <c r="H69" s="39">
        <v>1532</v>
      </c>
      <c r="I69" s="58">
        <f>IF(TBRegistroEntradas[[#This Row],[Data do Caixa Realizado]]="",0,MONTH(TBRegistroEntradas[[#This Row],[Data do Caixa Realizado]]))</f>
        <v>4</v>
      </c>
      <c r="J69" s="65">
        <f>IF(TBRegistroEntradas[[#This Row],[Data do Caixa Realizado]]="",0,YEAR(TBRegistroEntradas[[#This Row],[Data do Caixa Realizado]]))</f>
        <v>2018</v>
      </c>
      <c r="K69" s="57">
        <f>IF(TBRegistroEntradas[[#This Row],[Data da Competência]]="",0,MONTH(TBRegistroEntradas[[#This Row],[Data da Competência]]))</f>
        <v>2</v>
      </c>
      <c r="L69" s="65">
        <f>IF(TBRegistroEntradas[[#This Row],[Data da Competência]]="",0,YEAR(TBRegistroEntradas[[#This Row],[Data da Competência]]))</f>
        <v>2018</v>
      </c>
      <c r="M69" s="65">
        <f>IF(TBRegistroEntradas[[#This Row],[Data do Caixa Previsto]]="",0,MONTH(TBRegistroEntradas[[#This Row],[Data do Caixa Previsto]]))</f>
        <v>4</v>
      </c>
      <c r="N69" s="65">
        <f>IF(TBRegistroEntradas[[#This Row],[Data do Caixa Previsto]]="",0,YEAR(TBRegistroEntradas[[#This Row],[Data do Caixa Previsto]]))</f>
        <v>2018</v>
      </c>
    </row>
    <row r="70" spans="2:14" x14ac:dyDescent="0.25">
      <c r="B70" s="38">
        <v>43193.409618971542</v>
      </c>
      <c r="C70" s="38">
        <v>43151</v>
      </c>
      <c r="D70" s="38">
        <v>43193.409618971542</v>
      </c>
      <c r="E70" s="19" t="s">
        <v>28</v>
      </c>
      <c r="F70" s="19" t="s">
        <v>36</v>
      </c>
      <c r="G70" s="19" t="s">
        <v>128</v>
      </c>
      <c r="H70" s="39">
        <v>3726</v>
      </c>
      <c r="I70" s="58">
        <f>IF(TBRegistroEntradas[[#This Row],[Data do Caixa Realizado]]="",0,MONTH(TBRegistroEntradas[[#This Row],[Data do Caixa Realizado]]))</f>
        <v>4</v>
      </c>
      <c r="J70" s="65">
        <f>IF(TBRegistroEntradas[[#This Row],[Data do Caixa Realizado]]="",0,YEAR(TBRegistroEntradas[[#This Row],[Data do Caixa Realizado]]))</f>
        <v>2018</v>
      </c>
      <c r="K70" s="57">
        <f>IF(TBRegistroEntradas[[#This Row],[Data da Competência]]="",0,MONTH(TBRegistroEntradas[[#This Row],[Data da Competência]]))</f>
        <v>2</v>
      </c>
      <c r="L70" s="65">
        <f>IF(TBRegistroEntradas[[#This Row],[Data da Competência]]="",0,YEAR(TBRegistroEntradas[[#This Row],[Data da Competência]]))</f>
        <v>2018</v>
      </c>
      <c r="M70" s="65">
        <f>IF(TBRegistroEntradas[[#This Row],[Data do Caixa Previsto]]="",0,MONTH(TBRegistroEntradas[[#This Row],[Data do Caixa Previsto]]))</f>
        <v>4</v>
      </c>
      <c r="N70" s="65">
        <f>IF(TBRegistroEntradas[[#This Row],[Data do Caixa Previsto]]="",0,YEAR(TBRegistroEntradas[[#This Row],[Data do Caixa Previsto]]))</f>
        <v>2018</v>
      </c>
    </row>
    <row r="71" spans="2:14" x14ac:dyDescent="0.25">
      <c r="B71" s="38">
        <v>43261.17512133922</v>
      </c>
      <c r="C71" s="38">
        <v>43154</v>
      </c>
      <c r="D71" s="38">
        <v>43180.340377186512</v>
      </c>
      <c r="E71" s="19" t="s">
        <v>28</v>
      </c>
      <c r="F71" s="19" t="s">
        <v>37</v>
      </c>
      <c r="G71" s="19" t="s">
        <v>129</v>
      </c>
      <c r="H71" s="39">
        <v>4322</v>
      </c>
      <c r="I71" s="58">
        <f>IF(TBRegistroEntradas[[#This Row],[Data do Caixa Realizado]]="",0,MONTH(TBRegistroEntradas[[#This Row],[Data do Caixa Realizado]]))</f>
        <v>6</v>
      </c>
      <c r="J71" s="65">
        <f>IF(TBRegistroEntradas[[#This Row],[Data do Caixa Realizado]]="",0,YEAR(TBRegistroEntradas[[#This Row],[Data do Caixa Realizado]]))</f>
        <v>2018</v>
      </c>
      <c r="K71" s="57">
        <f>IF(TBRegistroEntradas[[#This Row],[Data da Competência]]="",0,MONTH(TBRegistroEntradas[[#This Row],[Data da Competência]]))</f>
        <v>2</v>
      </c>
      <c r="L71" s="65">
        <f>IF(TBRegistroEntradas[[#This Row],[Data da Competência]]="",0,YEAR(TBRegistroEntradas[[#This Row],[Data da Competência]]))</f>
        <v>2018</v>
      </c>
      <c r="M71" s="65">
        <f>IF(TBRegistroEntradas[[#This Row],[Data do Caixa Previsto]]="",0,MONTH(TBRegistroEntradas[[#This Row],[Data do Caixa Previsto]]))</f>
        <v>3</v>
      </c>
      <c r="N71" s="65">
        <f>IF(TBRegistroEntradas[[#This Row],[Data do Caixa Previsto]]="",0,YEAR(TBRegistroEntradas[[#This Row],[Data do Caixa Previsto]]))</f>
        <v>2018</v>
      </c>
    </row>
    <row r="72" spans="2:14" x14ac:dyDescent="0.25">
      <c r="B72" s="38">
        <v>43253.722363167413</v>
      </c>
      <c r="C72" s="38">
        <v>43156</v>
      </c>
      <c r="D72" s="38">
        <v>43205.753397319932</v>
      </c>
      <c r="E72" s="19" t="s">
        <v>28</v>
      </c>
      <c r="F72" s="19" t="s">
        <v>35</v>
      </c>
      <c r="G72" s="19" t="s">
        <v>130</v>
      </c>
      <c r="H72" s="39">
        <v>3998</v>
      </c>
      <c r="I72" s="58">
        <f>IF(TBRegistroEntradas[[#This Row],[Data do Caixa Realizado]]="",0,MONTH(TBRegistroEntradas[[#This Row],[Data do Caixa Realizado]]))</f>
        <v>6</v>
      </c>
      <c r="J72" s="65">
        <f>IF(TBRegistroEntradas[[#This Row],[Data do Caixa Realizado]]="",0,YEAR(TBRegistroEntradas[[#This Row],[Data do Caixa Realizado]]))</f>
        <v>2018</v>
      </c>
      <c r="K72" s="57">
        <f>IF(TBRegistroEntradas[[#This Row],[Data da Competência]]="",0,MONTH(TBRegistroEntradas[[#This Row],[Data da Competência]]))</f>
        <v>2</v>
      </c>
      <c r="L72" s="65">
        <f>IF(TBRegistroEntradas[[#This Row],[Data da Competência]]="",0,YEAR(TBRegistroEntradas[[#This Row],[Data da Competência]]))</f>
        <v>2018</v>
      </c>
      <c r="M72" s="65">
        <f>IF(TBRegistroEntradas[[#This Row],[Data do Caixa Previsto]]="",0,MONTH(TBRegistroEntradas[[#This Row],[Data do Caixa Previsto]]))</f>
        <v>4</v>
      </c>
      <c r="N72" s="65">
        <f>IF(TBRegistroEntradas[[#This Row],[Data do Caixa Previsto]]="",0,YEAR(TBRegistroEntradas[[#This Row],[Data do Caixa Previsto]]))</f>
        <v>2018</v>
      </c>
    </row>
    <row r="73" spans="2:14" x14ac:dyDescent="0.25">
      <c r="B73" s="38">
        <v>43268.070563511268</v>
      </c>
      <c r="C73" s="38">
        <v>43158</v>
      </c>
      <c r="D73" s="38">
        <v>43188.829564949629</v>
      </c>
      <c r="E73" s="19" t="s">
        <v>28</v>
      </c>
      <c r="F73" s="19" t="s">
        <v>35</v>
      </c>
      <c r="G73" s="19" t="s">
        <v>131</v>
      </c>
      <c r="H73" s="39">
        <v>3252</v>
      </c>
      <c r="I73" s="58">
        <f>IF(TBRegistroEntradas[[#This Row],[Data do Caixa Realizado]]="",0,MONTH(TBRegistroEntradas[[#This Row],[Data do Caixa Realizado]]))</f>
        <v>6</v>
      </c>
      <c r="J73" s="65">
        <f>IF(TBRegistroEntradas[[#This Row],[Data do Caixa Realizado]]="",0,YEAR(TBRegistroEntradas[[#This Row],[Data do Caixa Realizado]]))</f>
        <v>2018</v>
      </c>
      <c r="K73" s="57">
        <f>IF(TBRegistroEntradas[[#This Row],[Data da Competência]]="",0,MONTH(TBRegistroEntradas[[#This Row],[Data da Competência]]))</f>
        <v>2</v>
      </c>
      <c r="L73" s="65">
        <f>IF(TBRegistroEntradas[[#This Row],[Data da Competência]]="",0,YEAR(TBRegistroEntradas[[#This Row],[Data da Competência]]))</f>
        <v>2018</v>
      </c>
      <c r="M73" s="65">
        <f>IF(TBRegistroEntradas[[#This Row],[Data do Caixa Previsto]]="",0,MONTH(TBRegistroEntradas[[#This Row],[Data do Caixa Previsto]]))</f>
        <v>3</v>
      </c>
      <c r="N73" s="65">
        <f>IF(TBRegistroEntradas[[#This Row],[Data do Caixa Previsto]]="",0,YEAR(TBRegistroEntradas[[#This Row],[Data do Caixa Previsto]]))</f>
        <v>2018</v>
      </c>
    </row>
    <row r="74" spans="2:14" x14ac:dyDescent="0.25">
      <c r="B74" s="38">
        <v>43169.443907551016</v>
      </c>
      <c r="C74" s="38">
        <v>43160</v>
      </c>
      <c r="D74" s="38">
        <v>43169.443907551016</v>
      </c>
      <c r="E74" s="19" t="s">
        <v>28</v>
      </c>
      <c r="F74" s="19" t="s">
        <v>36</v>
      </c>
      <c r="G74" s="19" t="s">
        <v>132</v>
      </c>
      <c r="H74" s="39">
        <v>3701</v>
      </c>
      <c r="I74" s="58">
        <f>IF(TBRegistroEntradas[[#This Row],[Data do Caixa Realizado]]="",0,MONTH(TBRegistroEntradas[[#This Row],[Data do Caixa Realizado]]))</f>
        <v>3</v>
      </c>
      <c r="J74" s="65">
        <f>IF(TBRegistroEntradas[[#This Row],[Data do Caixa Realizado]]="",0,YEAR(TBRegistroEntradas[[#This Row],[Data do Caixa Realizado]]))</f>
        <v>2018</v>
      </c>
      <c r="K74" s="57">
        <f>IF(TBRegistroEntradas[[#This Row],[Data da Competência]]="",0,MONTH(TBRegistroEntradas[[#This Row],[Data da Competência]]))</f>
        <v>3</v>
      </c>
      <c r="L74" s="65">
        <f>IF(TBRegistroEntradas[[#This Row],[Data da Competência]]="",0,YEAR(TBRegistroEntradas[[#This Row],[Data da Competência]]))</f>
        <v>2018</v>
      </c>
      <c r="M74" s="65">
        <f>IF(TBRegistroEntradas[[#This Row],[Data do Caixa Previsto]]="",0,MONTH(TBRegistroEntradas[[#This Row],[Data do Caixa Previsto]]))</f>
        <v>3</v>
      </c>
      <c r="N74" s="65">
        <f>IF(TBRegistroEntradas[[#This Row],[Data do Caixa Previsto]]="",0,YEAR(TBRegistroEntradas[[#This Row],[Data do Caixa Previsto]]))</f>
        <v>2018</v>
      </c>
    </row>
    <row r="75" spans="2:14" x14ac:dyDescent="0.25">
      <c r="B75" s="38">
        <v>43202.812742183109</v>
      </c>
      <c r="C75" s="38">
        <v>43162</v>
      </c>
      <c r="D75" s="38">
        <v>43202.812742183109</v>
      </c>
      <c r="E75" s="19" t="s">
        <v>28</v>
      </c>
      <c r="F75" s="19" t="s">
        <v>38</v>
      </c>
      <c r="G75" s="19" t="s">
        <v>133</v>
      </c>
      <c r="H75" s="39">
        <v>1977</v>
      </c>
      <c r="I75" s="58">
        <f>IF(TBRegistroEntradas[[#This Row],[Data do Caixa Realizado]]="",0,MONTH(TBRegistroEntradas[[#This Row],[Data do Caixa Realizado]]))</f>
        <v>4</v>
      </c>
      <c r="J75" s="65">
        <f>IF(TBRegistroEntradas[[#This Row],[Data do Caixa Realizado]]="",0,YEAR(TBRegistroEntradas[[#This Row],[Data do Caixa Realizado]]))</f>
        <v>2018</v>
      </c>
      <c r="K75" s="57">
        <f>IF(TBRegistroEntradas[[#This Row],[Data da Competência]]="",0,MONTH(TBRegistroEntradas[[#This Row],[Data da Competência]]))</f>
        <v>3</v>
      </c>
      <c r="L75" s="65">
        <f>IF(TBRegistroEntradas[[#This Row],[Data da Competência]]="",0,YEAR(TBRegistroEntradas[[#This Row],[Data da Competência]]))</f>
        <v>2018</v>
      </c>
      <c r="M75" s="65">
        <f>IF(TBRegistroEntradas[[#This Row],[Data do Caixa Previsto]]="",0,MONTH(TBRegistroEntradas[[#This Row],[Data do Caixa Previsto]]))</f>
        <v>4</v>
      </c>
      <c r="N75" s="65">
        <f>IF(TBRegistroEntradas[[#This Row],[Data do Caixa Previsto]]="",0,YEAR(TBRegistroEntradas[[#This Row],[Data do Caixa Previsto]]))</f>
        <v>2018</v>
      </c>
    </row>
    <row r="76" spans="2:14" x14ac:dyDescent="0.25">
      <c r="B76" s="38">
        <v>43277.69194849013</v>
      </c>
      <c r="C76" s="38">
        <v>43163</v>
      </c>
      <c r="D76" s="38">
        <v>43211.113627447019</v>
      </c>
      <c r="E76" s="19" t="s">
        <v>28</v>
      </c>
      <c r="F76" s="19" t="s">
        <v>36</v>
      </c>
      <c r="G76" s="19" t="s">
        <v>134</v>
      </c>
      <c r="H76" s="39">
        <v>1217</v>
      </c>
      <c r="I76" s="58">
        <f>IF(TBRegistroEntradas[[#This Row],[Data do Caixa Realizado]]="",0,MONTH(TBRegistroEntradas[[#This Row],[Data do Caixa Realizado]]))</f>
        <v>6</v>
      </c>
      <c r="J76" s="65">
        <f>IF(TBRegistroEntradas[[#This Row],[Data do Caixa Realizado]]="",0,YEAR(TBRegistroEntradas[[#This Row],[Data do Caixa Realizado]]))</f>
        <v>2018</v>
      </c>
      <c r="K76" s="57">
        <f>IF(TBRegistroEntradas[[#This Row],[Data da Competência]]="",0,MONTH(TBRegistroEntradas[[#This Row],[Data da Competência]]))</f>
        <v>3</v>
      </c>
      <c r="L76" s="65">
        <f>IF(TBRegistroEntradas[[#This Row],[Data da Competência]]="",0,YEAR(TBRegistroEntradas[[#This Row],[Data da Competência]]))</f>
        <v>2018</v>
      </c>
      <c r="M76" s="65">
        <f>IF(TBRegistroEntradas[[#This Row],[Data do Caixa Previsto]]="",0,MONTH(TBRegistroEntradas[[#This Row],[Data do Caixa Previsto]]))</f>
        <v>4</v>
      </c>
      <c r="N76" s="65">
        <f>IF(TBRegistroEntradas[[#This Row],[Data do Caixa Previsto]]="",0,YEAR(TBRegistroEntradas[[#This Row],[Data do Caixa Previsto]]))</f>
        <v>2018</v>
      </c>
    </row>
    <row r="77" spans="2:14" x14ac:dyDescent="0.25">
      <c r="B77" s="38">
        <v>43283.817447549081</v>
      </c>
      <c r="C77" s="38">
        <v>43166</v>
      </c>
      <c r="D77" s="38">
        <v>43203.174471123319</v>
      </c>
      <c r="E77" s="19" t="s">
        <v>28</v>
      </c>
      <c r="F77" s="19" t="s">
        <v>34</v>
      </c>
      <c r="G77" s="19" t="s">
        <v>135</v>
      </c>
      <c r="H77" s="39">
        <v>1660</v>
      </c>
      <c r="I77" s="58">
        <f>IF(TBRegistroEntradas[[#This Row],[Data do Caixa Realizado]]="",0,MONTH(TBRegistroEntradas[[#This Row],[Data do Caixa Realizado]]))</f>
        <v>7</v>
      </c>
      <c r="J77" s="65">
        <f>IF(TBRegistroEntradas[[#This Row],[Data do Caixa Realizado]]="",0,YEAR(TBRegistroEntradas[[#This Row],[Data do Caixa Realizado]]))</f>
        <v>2018</v>
      </c>
      <c r="K77" s="57">
        <f>IF(TBRegistroEntradas[[#This Row],[Data da Competência]]="",0,MONTH(TBRegistroEntradas[[#This Row],[Data da Competência]]))</f>
        <v>3</v>
      </c>
      <c r="L77" s="65">
        <f>IF(TBRegistroEntradas[[#This Row],[Data da Competência]]="",0,YEAR(TBRegistroEntradas[[#This Row],[Data da Competência]]))</f>
        <v>2018</v>
      </c>
      <c r="M77" s="65">
        <f>IF(TBRegistroEntradas[[#This Row],[Data do Caixa Previsto]]="",0,MONTH(TBRegistroEntradas[[#This Row],[Data do Caixa Previsto]]))</f>
        <v>4</v>
      </c>
      <c r="N77" s="65">
        <f>IF(TBRegistroEntradas[[#This Row],[Data do Caixa Previsto]]="",0,YEAR(TBRegistroEntradas[[#This Row],[Data do Caixa Previsto]]))</f>
        <v>2018</v>
      </c>
    </row>
    <row r="78" spans="2:14" x14ac:dyDescent="0.25">
      <c r="B78" s="38">
        <v>43184.083980960655</v>
      </c>
      <c r="C78" s="38">
        <v>43169</v>
      </c>
      <c r="D78" s="38">
        <v>43184.083980960655</v>
      </c>
      <c r="E78" s="19" t="s">
        <v>28</v>
      </c>
      <c r="F78" s="19" t="s">
        <v>34</v>
      </c>
      <c r="G78" s="19" t="s">
        <v>136</v>
      </c>
      <c r="H78" s="39">
        <v>837</v>
      </c>
      <c r="I78" s="58">
        <f>IF(TBRegistroEntradas[[#This Row],[Data do Caixa Realizado]]="",0,MONTH(TBRegistroEntradas[[#This Row],[Data do Caixa Realizado]]))</f>
        <v>3</v>
      </c>
      <c r="J78" s="65">
        <f>IF(TBRegistroEntradas[[#This Row],[Data do Caixa Realizado]]="",0,YEAR(TBRegistroEntradas[[#This Row],[Data do Caixa Realizado]]))</f>
        <v>2018</v>
      </c>
      <c r="K78" s="57">
        <f>IF(TBRegistroEntradas[[#This Row],[Data da Competência]]="",0,MONTH(TBRegistroEntradas[[#This Row],[Data da Competência]]))</f>
        <v>3</v>
      </c>
      <c r="L78" s="65">
        <f>IF(TBRegistroEntradas[[#This Row],[Data da Competência]]="",0,YEAR(TBRegistroEntradas[[#This Row],[Data da Competência]]))</f>
        <v>2018</v>
      </c>
      <c r="M78" s="65">
        <f>IF(TBRegistroEntradas[[#This Row],[Data do Caixa Previsto]]="",0,MONTH(TBRegistroEntradas[[#This Row],[Data do Caixa Previsto]]))</f>
        <v>3</v>
      </c>
      <c r="N78" s="65">
        <f>IF(TBRegistroEntradas[[#This Row],[Data do Caixa Previsto]]="",0,YEAR(TBRegistroEntradas[[#This Row],[Data do Caixa Previsto]]))</f>
        <v>2018</v>
      </c>
    </row>
    <row r="79" spans="2:14" x14ac:dyDescent="0.25">
      <c r="B79" s="38">
        <v>43200.147034627953</v>
      </c>
      <c r="C79" s="38">
        <v>43171</v>
      </c>
      <c r="D79" s="38">
        <v>43200.147034627953</v>
      </c>
      <c r="E79" s="19" t="s">
        <v>28</v>
      </c>
      <c r="F79" s="19" t="s">
        <v>37</v>
      </c>
      <c r="G79" s="19" t="s">
        <v>137</v>
      </c>
      <c r="H79" s="39">
        <v>1838</v>
      </c>
      <c r="I79" s="58">
        <f>IF(TBRegistroEntradas[[#This Row],[Data do Caixa Realizado]]="",0,MONTH(TBRegistroEntradas[[#This Row],[Data do Caixa Realizado]]))</f>
        <v>4</v>
      </c>
      <c r="J79" s="65">
        <f>IF(TBRegistroEntradas[[#This Row],[Data do Caixa Realizado]]="",0,YEAR(TBRegistroEntradas[[#This Row],[Data do Caixa Realizado]]))</f>
        <v>2018</v>
      </c>
      <c r="K79" s="57">
        <f>IF(TBRegistroEntradas[[#This Row],[Data da Competência]]="",0,MONTH(TBRegistroEntradas[[#This Row],[Data da Competência]]))</f>
        <v>3</v>
      </c>
      <c r="L79" s="65">
        <f>IF(TBRegistroEntradas[[#This Row],[Data da Competência]]="",0,YEAR(TBRegistroEntradas[[#This Row],[Data da Competência]]))</f>
        <v>2018</v>
      </c>
      <c r="M79" s="65">
        <f>IF(TBRegistroEntradas[[#This Row],[Data do Caixa Previsto]]="",0,MONTH(TBRegistroEntradas[[#This Row],[Data do Caixa Previsto]]))</f>
        <v>4</v>
      </c>
      <c r="N79" s="65">
        <f>IF(TBRegistroEntradas[[#This Row],[Data do Caixa Previsto]]="",0,YEAR(TBRegistroEntradas[[#This Row],[Data do Caixa Previsto]]))</f>
        <v>2018</v>
      </c>
    </row>
    <row r="80" spans="2:14" x14ac:dyDescent="0.25">
      <c r="B80" s="38">
        <v>43207.818228031581</v>
      </c>
      <c r="C80" s="38">
        <v>43176</v>
      </c>
      <c r="D80" s="38">
        <v>43207.818228031581</v>
      </c>
      <c r="E80" s="19" t="s">
        <v>28</v>
      </c>
      <c r="F80" s="19" t="s">
        <v>38</v>
      </c>
      <c r="G80" s="19" t="s">
        <v>138</v>
      </c>
      <c r="H80" s="39">
        <v>4471</v>
      </c>
      <c r="I80" s="58">
        <f>IF(TBRegistroEntradas[[#This Row],[Data do Caixa Realizado]]="",0,MONTH(TBRegistroEntradas[[#This Row],[Data do Caixa Realizado]]))</f>
        <v>4</v>
      </c>
      <c r="J80" s="65">
        <f>IF(TBRegistroEntradas[[#This Row],[Data do Caixa Realizado]]="",0,YEAR(TBRegistroEntradas[[#This Row],[Data do Caixa Realizado]]))</f>
        <v>2018</v>
      </c>
      <c r="K80" s="57">
        <f>IF(TBRegistroEntradas[[#This Row],[Data da Competência]]="",0,MONTH(TBRegistroEntradas[[#This Row],[Data da Competência]]))</f>
        <v>3</v>
      </c>
      <c r="L80" s="65">
        <f>IF(TBRegistroEntradas[[#This Row],[Data da Competência]]="",0,YEAR(TBRegistroEntradas[[#This Row],[Data da Competência]]))</f>
        <v>2018</v>
      </c>
      <c r="M80" s="65">
        <f>IF(TBRegistroEntradas[[#This Row],[Data do Caixa Previsto]]="",0,MONTH(TBRegistroEntradas[[#This Row],[Data do Caixa Previsto]]))</f>
        <v>4</v>
      </c>
      <c r="N80" s="65">
        <f>IF(TBRegistroEntradas[[#This Row],[Data do Caixa Previsto]]="",0,YEAR(TBRegistroEntradas[[#This Row],[Data do Caixa Previsto]]))</f>
        <v>2018</v>
      </c>
    </row>
    <row r="81" spans="2:14" x14ac:dyDescent="0.25">
      <c r="B81" s="38">
        <v>43234.457970610572</v>
      </c>
      <c r="C81" s="38">
        <v>43177</v>
      </c>
      <c r="D81" s="38">
        <v>43234.457970610572</v>
      </c>
      <c r="E81" s="19" t="s">
        <v>28</v>
      </c>
      <c r="F81" s="19" t="s">
        <v>37</v>
      </c>
      <c r="G81" s="19" t="s">
        <v>139</v>
      </c>
      <c r="H81" s="39">
        <v>3540</v>
      </c>
      <c r="I81" s="58">
        <f>IF(TBRegistroEntradas[[#This Row],[Data do Caixa Realizado]]="",0,MONTH(TBRegistroEntradas[[#This Row],[Data do Caixa Realizado]]))</f>
        <v>5</v>
      </c>
      <c r="J81" s="65">
        <f>IF(TBRegistroEntradas[[#This Row],[Data do Caixa Realizado]]="",0,YEAR(TBRegistroEntradas[[#This Row],[Data do Caixa Realizado]]))</f>
        <v>2018</v>
      </c>
      <c r="K81" s="57">
        <f>IF(TBRegistroEntradas[[#This Row],[Data da Competência]]="",0,MONTH(TBRegistroEntradas[[#This Row],[Data da Competência]]))</f>
        <v>3</v>
      </c>
      <c r="L81" s="65">
        <f>IF(TBRegistroEntradas[[#This Row],[Data da Competência]]="",0,YEAR(TBRegistroEntradas[[#This Row],[Data da Competência]]))</f>
        <v>2018</v>
      </c>
      <c r="M81" s="65">
        <f>IF(TBRegistroEntradas[[#This Row],[Data do Caixa Previsto]]="",0,MONTH(TBRegistroEntradas[[#This Row],[Data do Caixa Previsto]]))</f>
        <v>5</v>
      </c>
      <c r="N81" s="65">
        <f>IF(TBRegistroEntradas[[#This Row],[Data do Caixa Previsto]]="",0,YEAR(TBRegistroEntradas[[#This Row],[Data do Caixa Previsto]]))</f>
        <v>2018</v>
      </c>
    </row>
    <row r="82" spans="2:14" x14ac:dyDescent="0.25">
      <c r="B82" s="38">
        <v>43220.822063654756</v>
      </c>
      <c r="C82" s="38">
        <v>43180</v>
      </c>
      <c r="D82" s="38">
        <v>43220.822063654756</v>
      </c>
      <c r="E82" s="19" t="s">
        <v>28</v>
      </c>
      <c r="F82" s="19" t="s">
        <v>37</v>
      </c>
      <c r="G82" s="19" t="s">
        <v>140</v>
      </c>
      <c r="H82" s="39">
        <v>4606</v>
      </c>
      <c r="I82" s="58">
        <f>IF(TBRegistroEntradas[[#This Row],[Data do Caixa Realizado]]="",0,MONTH(TBRegistroEntradas[[#This Row],[Data do Caixa Realizado]]))</f>
        <v>4</v>
      </c>
      <c r="J82" s="65">
        <f>IF(TBRegistroEntradas[[#This Row],[Data do Caixa Realizado]]="",0,YEAR(TBRegistroEntradas[[#This Row],[Data do Caixa Realizado]]))</f>
        <v>2018</v>
      </c>
      <c r="K82" s="57">
        <f>IF(TBRegistroEntradas[[#This Row],[Data da Competência]]="",0,MONTH(TBRegistroEntradas[[#This Row],[Data da Competência]]))</f>
        <v>3</v>
      </c>
      <c r="L82" s="65">
        <f>IF(TBRegistroEntradas[[#This Row],[Data da Competência]]="",0,YEAR(TBRegistroEntradas[[#This Row],[Data da Competência]]))</f>
        <v>2018</v>
      </c>
      <c r="M82" s="65">
        <f>IF(TBRegistroEntradas[[#This Row],[Data do Caixa Previsto]]="",0,MONTH(TBRegistroEntradas[[#This Row],[Data do Caixa Previsto]]))</f>
        <v>4</v>
      </c>
      <c r="N82" s="65">
        <f>IF(TBRegistroEntradas[[#This Row],[Data do Caixa Previsto]]="",0,YEAR(TBRegistroEntradas[[#This Row],[Data do Caixa Previsto]]))</f>
        <v>2018</v>
      </c>
    </row>
    <row r="83" spans="2:14" x14ac:dyDescent="0.25">
      <c r="B83" s="38" t="s">
        <v>70</v>
      </c>
      <c r="C83" s="38">
        <v>43182</v>
      </c>
      <c r="D83" s="38">
        <v>43199.063059084292</v>
      </c>
      <c r="E83" s="19" t="s">
        <v>28</v>
      </c>
      <c r="F83" s="19" t="s">
        <v>35</v>
      </c>
      <c r="G83" s="19" t="s">
        <v>141</v>
      </c>
      <c r="H83" s="39">
        <v>2388</v>
      </c>
      <c r="I83" s="58">
        <f>IF(TBRegistroEntradas[[#This Row],[Data do Caixa Realizado]]="",0,MONTH(TBRegistroEntradas[[#This Row],[Data do Caixa Realizado]]))</f>
        <v>0</v>
      </c>
      <c r="J83" s="65">
        <f>IF(TBRegistroEntradas[[#This Row],[Data do Caixa Realizado]]="",0,YEAR(TBRegistroEntradas[[#This Row],[Data do Caixa Realizado]]))</f>
        <v>0</v>
      </c>
      <c r="K83" s="57">
        <f>IF(TBRegistroEntradas[[#This Row],[Data da Competência]]="",0,MONTH(TBRegistroEntradas[[#This Row],[Data da Competência]]))</f>
        <v>3</v>
      </c>
      <c r="L83" s="65">
        <f>IF(TBRegistroEntradas[[#This Row],[Data da Competência]]="",0,YEAR(TBRegistroEntradas[[#This Row],[Data da Competência]]))</f>
        <v>2018</v>
      </c>
      <c r="M83" s="65">
        <f>IF(TBRegistroEntradas[[#This Row],[Data do Caixa Previsto]]="",0,MONTH(TBRegistroEntradas[[#This Row],[Data do Caixa Previsto]]))</f>
        <v>4</v>
      </c>
      <c r="N83" s="65">
        <f>IF(TBRegistroEntradas[[#This Row],[Data do Caixa Previsto]]="",0,YEAR(TBRegistroEntradas[[#This Row],[Data do Caixa Previsto]]))</f>
        <v>2018</v>
      </c>
    </row>
    <row r="84" spans="2:14" x14ac:dyDescent="0.25">
      <c r="B84" s="38">
        <v>43187.544050679455</v>
      </c>
      <c r="C84" s="38">
        <v>43184</v>
      </c>
      <c r="D84" s="38">
        <v>43187.544050679455</v>
      </c>
      <c r="E84" s="19" t="s">
        <v>28</v>
      </c>
      <c r="F84" s="19" t="s">
        <v>34</v>
      </c>
      <c r="G84" s="19" t="s">
        <v>142</v>
      </c>
      <c r="H84" s="39">
        <v>2303</v>
      </c>
      <c r="I84" s="58">
        <f>IF(TBRegistroEntradas[[#This Row],[Data do Caixa Realizado]]="",0,MONTH(TBRegistroEntradas[[#This Row],[Data do Caixa Realizado]]))</f>
        <v>3</v>
      </c>
      <c r="J84" s="65">
        <f>IF(TBRegistroEntradas[[#This Row],[Data do Caixa Realizado]]="",0,YEAR(TBRegistroEntradas[[#This Row],[Data do Caixa Realizado]]))</f>
        <v>2018</v>
      </c>
      <c r="K84" s="57">
        <f>IF(TBRegistroEntradas[[#This Row],[Data da Competência]]="",0,MONTH(TBRegistroEntradas[[#This Row],[Data da Competência]]))</f>
        <v>3</v>
      </c>
      <c r="L84" s="65">
        <f>IF(TBRegistroEntradas[[#This Row],[Data da Competência]]="",0,YEAR(TBRegistroEntradas[[#This Row],[Data da Competência]]))</f>
        <v>2018</v>
      </c>
      <c r="M84" s="65">
        <f>IF(TBRegistroEntradas[[#This Row],[Data do Caixa Previsto]]="",0,MONTH(TBRegistroEntradas[[#This Row],[Data do Caixa Previsto]]))</f>
        <v>3</v>
      </c>
      <c r="N84" s="65">
        <f>IF(TBRegistroEntradas[[#This Row],[Data do Caixa Previsto]]="",0,YEAR(TBRegistroEntradas[[#This Row],[Data do Caixa Previsto]]))</f>
        <v>2018</v>
      </c>
    </row>
    <row r="85" spans="2:14" x14ac:dyDescent="0.25">
      <c r="B85" s="38">
        <v>43205.258677559352</v>
      </c>
      <c r="C85" s="38">
        <v>43187</v>
      </c>
      <c r="D85" s="38">
        <v>43205.258677559352</v>
      </c>
      <c r="E85" s="19" t="s">
        <v>28</v>
      </c>
      <c r="F85" s="19" t="s">
        <v>38</v>
      </c>
      <c r="G85" s="19" t="s">
        <v>143</v>
      </c>
      <c r="H85" s="39">
        <v>1662</v>
      </c>
      <c r="I85" s="58">
        <f>IF(TBRegistroEntradas[[#This Row],[Data do Caixa Realizado]]="",0,MONTH(TBRegistroEntradas[[#This Row],[Data do Caixa Realizado]]))</f>
        <v>4</v>
      </c>
      <c r="J85" s="65">
        <f>IF(TBRegistroEntradas[[#This Row],[Data do Caixa Realizado]]="",0,YEAR(TBRegistroEntradas[[#This Row],[Data do Caixa Realizado]]))</f>
        <v>2018</v>
      </c>
      <c r="K85" s="57">
        <f>IF(TBRegistroEntradas[[#This Row],[Data da Competência]]="",0,MONTH(TBRegistroEntradas[[#This Row],[Data da Competência]]))</f>
        <v>3</v>
      </c>
      <c r="L85" s="65">
        <f>IF(TBRegistroEntradas[[#This Row],[Data da Competência]]="",0,YEAR(TBRegistroEntradas[[#This Row],[Data da Competência]]))</f>
        <v>2018</v>
      </c>
      <c r="M85" s="65">
        <f>IF(TBRegistroEntradas[[#This Row],[Data do Caixa Previsto]]="",0,MONTH(TBRegistroEntradas[[#This Row],[Data do Caixa Previsto]]))</f>
        <v>4</v>
      </c>
      <c r="N85" s="65">
        <f>IF(TBRegistroEntradas[[#This Row],[Data do Caixa Previsto]]="",0,YEAR(TBRegistroEntradas[[#This Row],[Data do Caixa Previsto]]))</f>
        <v>2018</v>
      </c>
    </row>
    <row r="86" spans="2:14" x14ac:dyDescent="0.25">
      <c r="B86" s="38">
        <v>43228.479640925485</v>
      </c>
      <c r="C86" s="38">
        <v>43189</v>
      </c>
      <c r="D86" s="38">
        <v>43228.479640925485</v>
      </c>
      <c r="E86" s="19" t="s">
        <v>28</v>
      </c>
      <c r="F86" s="19" t="s">
        <v>35</v>
      </c>
      <c r="G86" s="19" t="s">
        <v>144</v>
      </c>
      <c r="H86" s="39">
        <v>3241</v>
      </c>
      <c r="I86" s="58">
        <f>IF(TBRegistroEntradas[[#This Row],[Data do Caixa Realizado]]="",0,MONTH(TBRegistroEntradas[[#This Row],[Data do Caixa Realizado]]))</f>
        <v>5</v>
      </c>
      <c r="J86" s="65">
        <f>IF(TBRegistroEntradas[[#This Row],[Data do Caixa Realizado]]="",0,YEAR(TBRegistroEntradas[[#This Row],[Data do Caixa Realizado]]))</f>
        <v>2018</v>
      </c>
      <c r="K86" s="57">
        <f>IF(TBRegistroEntradas[[#This Row],[Data da Competência]]="",0,MONTH(TBRegistroEntradas[[#This Row],[Data da Competência]]))</f>
        <v>3</v>
      </c>
      <c r="L86" s="65">
        <f>IF(TBRegistroEntradas[[#This Row],[Data da Competência]]="",0,YEAR(TBRegistroEntradas[[#This Row],[Data da Competência]]))</f>
        <v>2018</v>
      </c>
      <c r="M86" s="65">
        <f>IF(TBRegistroEntradas[[#This Row],[Data do Caixa Previsto]]="",0,MONTH(TBRegistroEntradas[[#This Row],[Data do Caixa Previsto]]))</f>
        <v>5</v>
      </c>
      <c r="N86" s="65">
        <f>IF(TBRegistroEntradas[[#This Row],[Data do Caixa Previsto]]="",0,YEAR(TBRegistroEntradas[[#This Row],[Data do Caixa Previsto]]))</f>
        <v>2018</v>
      </c>
    </row>
    <row r="87" spans="2:14" x14ac:dyDescent="0.25">
      <c r="B87" s="38">
        <v>43228.526498585612</v>
      </c>
      <c r="C87" s="38">
        <v>43190</v>
      </c>
      <c r="D87" s="38">
        <v>43228.526498585612</v>
      </c>
      <c r="E87" s="19" t="s">
        <v>28</v>
      </c>
      <c r="F87" s="19" t="s">
        <v>38</v>
      </c>
      <c r="G87" s="19" t="s">
        <v>145</v>
      </c>
      <c r="H87" s="39">
        <v>4017</v>
      </c>
      <c r="I87" s="58">
        <f>IF(TBRegistroEntradas[[#This Row],[Data do Caixa Realizado]]="",0,MONTH(TBRegistroEntradas[[#This Row],[Data do Caixa Realizado]]))</f>
        <v>5</v>
      </c>
      <c r="J87" s="65">
        <f>IF(TBRegistroEntradas[[#This Row],[Data do Caixa Realizado]]="",0,YEAR(TBRegistroEntradas[[#This Row],[Data do Caixa Realizado]]))</f>
        <v>2018</v>
      </c>
      <c r="K87" s="57">
        <f>IF(TBRegistroEntradas[[#This Row],[Data da Competência]]="",0,MONTH(TBRegistroEntradas[[#This Row],[Data da Competência]]))</f>
        <v>3</v>
      </c>
      <c r="L87" s="65">
        <f>IF(TBRegistroEntradas[[#This Row],[Data da Competência]]="",0,YEAR(TBRegistroEntradas[[#This Row],[Data da Competência]]))</f>
        <v>2018</v>
      </c>
      <c r="M87" s="65">
        <f>IF(TBRegistroEntradas[[#This Row],[Data do Caixa Previsto]]="",0,MONTH(TBRegistroEntradas[[#This Row],[Data do Caixa Previsto]]))</f>
        <v>5</v>
      </c>
      <c r="N87" s="65">
        <f>IF(TBRegistroEntradas[[#This Row],[Data do Caixa Previsto]]="",0,YEAR(TBRegistroEntradas[[#This Row],[Data do Caixa Previsto]]))</f>
        <v>2018</v>
      </c>
    </row>
    <row r="88" spans="2:14" x14ac:dyDescent="0.25">
      <c r="B88" s="38">
        <v>43289.577504759094</v>
      </c>
      <c r="C88" s="38">
        <v>43193</v>
      </c>
      <c r="D88" s="38">
        <v>43251.952991180231</v>
      </c>
      <c r="E88" s="19" t="s">
        <v>28</v>
      </c>
      <c r="F88" s="19" t="s">
        <v>37</v>
      </c>
      <c r="G88" s="19" t="s">
        <v>146</v>
      </c>
      <c r="H88" s="39">
        <v>3586</v>
      </c>
      <c r="I88" s="58">
        <f>IF(TBRegistroEntradas[[#This Row],[Data do Caixa Realizado]]="",0,MONTH(TBRegistroEntradas[[#This Row],[Data do Caixa Realizado]]))</f>
        <v>7</v>
      </c>
      <c r="J88" s="65">
        <f>IF(TBRegistroEntradas[[#This Row],[Data do Caixa Realizado]]="",0,YEAR(TBRegistroEntradas[[#This Row],[Data do Caixa Realizado]]))</f>
        <v>2018</v>
      </c>
      <c r="K88" s="57">
        <f>IF(TBRegistroEntradas[[#This Row],[Data da Competência]]="",0,MONTH(TBRegistroEntradas[[#This Row],[Data da Competência]]))</f>
        <v>4</v>
      </c>
      <c r="L88" s="65">
        <f>IF(TBRegistroEntradas[[#This Row],[Data da Competência]]="",0,YEAR(TBRegistroEntradas[[#This Row],[Data da Competência]]))</f>
        <v>2018</v>
      </c>
      <c r="M88" s="65">
        <f>IF(TBRegistroEntradas[[#This Row],[Data do Caixa Previsto]]="",0,MONTH(TBRegistroEntradas[[#This Row],[Data do Caixa Previsto]]))</f>
        <v>5</v>
      </c>
      <c r="N88" s="65">
        <f>IF(TBRegistroEntradas[[#This Row],[Data do Caixa Previsto]]="",0,YEAR(TBRegistroEntradas[[#This Row],[Data do Caixa Previsto]]))</f>
        <v>2018</v>
      </c>
    </row>
    <row r="89" spans="2:14" x14ac:dyDescent="0.25">
      <c r="B89" s="38">
        <v>43221.091190775791</v>
      </c>
      <c r="C89" s="38">
        <v>43196</v>
      </c>
      <c r="D89" s="38">
        <v>43221.091190775791</v>
      </c>
      <c r="E89" s="19" t="s">
        <v>28</v>
      </c>
      <c r="F89" s="19" t="s">
        <v>35</v>
      </c>
      <c r="G89" s="19" t="s">
        <v>147</v>
      </c>
      <c r="H89" s="39">
        <v>4467</v>
      </c>
      <c r="I89" s="58">
        <f>IF(TBRegistroEntradas[[#This Row],[Data do Caixa Realizado]]="",0,MONTH(TBRegistroEntradas[[#This Row],[Data do Caixa Realizado]]))</f>
        <v>5</v>
      </c>
      <c r="J89" s="65">
        <f>IF(TBRegistroEntradas[[#This Row],[Data do Caixa Realizado]]="",0,YEAR(TBRegistroEntradas[[#This Row],[Data do Caixa Realizado]]))</f>
        <v>2018</v>
      </c>
      <c r="K89" s="57">
        <f>IF(TBRegistroEntradas[[#This Row],[Data da Competência]]="",0,MONTH(TBRegistroEntradas[[#This Row],[Data da Competência]]))</f>
        <v>4</v>
      </c>
      <c r="L89" s="65">
        <f>IF(TBRegistroEntradas[[#This Row],[Data da Competência]]="",0,YEAR(TBRegistroEntradas[[#This Row],[Data da Competência]]))</f>
        <v>2018</v>
      </c>
      <c r="M89" s="65">
        <f>IF(TBRegistroEntradas[[#This Row],[Data do Caixa Previsto]]="",0,MONTH(TBRegistroEntradas[[#This Row],[Data do Caixa Previsto]]))</f>
        <v>5</v>
      </c>
      <c r="N89" s="65">
        <f>IF(TBRegistroEntradas[[#This Row],[Data do Caixa Previsto]]="",0,YEAR(TBRegistroEntradas[[#This Row],[Data do Caixa Previsto]]))</f>
        <v>2018</v>
      </c>
    </row>
    <row r="90" spans="2:14" x14ac:dyDescent="0.25">
      <c r="B90" s="38">
        <v>43251.171133907985</v>
      </c>
      <c r="C90" s="38">
        <v>43199</v>
      </c>
      <c r="D90" s="38">
        <v>43251.171133907985</v>
      </c>
      <c r="E90" s="19" t="s">
        <v>28</v>
      </c>
      <c r="F90" s="19" t="s">
        <v>37</v>
      </c>
      <c r="G90" s="19" t="s">
        <v>148</v>
      </c>
      <c r="H90" s="39">
        <v>4262</v>
      </c>
      <c r="I90" s="58">
        <f>IF(TBRegistroEntradas[[#This Row],[Data do Caixa Realizado]]="",0,MONTH(TBRegistroEntradas[[#This Row],[Data do Caixa Realizado]]))</f>
        <v>5</v>
      </c>
      <c r="J90" s="65">
        <f>IF(TBRegistroEntradas[[#This Row],[Data do Caixa Realizado]]="",0,YEAR(TBRegistroEntradas[[#This Row],[Data do Caixa Realizado]]))</f>
        <v>2018</v>
      </c>
      <c r="K90" s="57">
        <f>IF(TBRegistroEntradas[[#This Row],[Data da Competência]]="",0,MONTH(TBRegistroEntradas[[#This Row],[Data da Competência]]))</f>
        <v>4</v>
      </c>
      <c r="L90" s="65">
        <f>IF(TBRegistroEntradas[[#This Row],[Data da Competência]]="",0,YEAR(TBRegistroEntradas[[#This Row],[Data da Competência]]))</f>
        <v>2018</v>
      </c>
      <c r="M90" s="65">
        <f>IF(TBRegistroEntradas[[#This Row],[Data do Caixa Previsto]]="",0,MONTH(TBRegistroEntradas[[#This Row],[Data do Caixa Previsto]]))</f>
        <v>5</v>
      </c>
      <c r="N90" s="65">
        <f>IF(TBRegistroEntradas[[#This Row],[Data do Caixa Previsto]]="",0,YEAR(TBRegistroEntradas[[#This Row],[Data do Caixa Previsto]]))</f>
        <v>2018</v>
      </c>
    </row>
    <row r="91" spans="2:14" x14ac:dyDescent="0.25">
      <c r="B91" s="38">
        <v>43264.89293629631</v>
      </c>
      <c r="C91" s="38">
        <v>43201</v>
      </c>
      <c r="D91" s="38">
        <v>43260.535750034454</v>
      </c>
      <c r="E91" s="19" t="s">
        <v>28</v>
      </c>
      <c r="F91" s="19" t="s">
        <v>37</v>
      </c>
      <c r="G91" s="19" t="s">
        <v>149</v>
      </c>
      <c r="H91" s="39">
        <v>2593</v>
      </c>
      <c r="I91" s="58">
        <f>IF(TBRegistroEntradas[[#This Row],[Data do Caixa Realizado]]="",0,MONTH(TBRegistroEntradas[[#This Row],[Data do Caixa Realizado]]))</f>
        <v>6</v>
      </c>
      <c r="J91" s="65">
        <f>IF(TBRegistroEntradas[[#This Row],[Data do Caixa Realizado]]="",0,YEAR(TBRegistroEntradas[[#This Row],[Data do Caixa Realizado]]))</f>
        <v>2018</v>
      </c>
      <c r="K91" s="57">
        <f>IF(TBRegistroEntradas[[#This Row],[Data da Competência]]="",0,MONTH(TBRegistroEntradas[[#This Row],[Data da Competência]]))</f>
        <v>4</v>
      </c>
      <c r="L91" s="65">
        <f>IF(TBRegistroEntradas[[#This Row],[Data da Competência]]="",0,YEAR(TBRegistroEntradas[[#This Row],[Data da Competência]]))</f>
        <v>2018</v>
      </c>
      <c r="M91" s="65">
        <f>IF(TBRegistroEntradas[[#This Row],[Data do Caixa Previsto]]="",0,MONTH(TBRegistroEntradas[[#This Row],[Data do Caixa Previsto]]))</f>
        <v>6</v>
      </c>
      <c r="N91" s="65">
        <f>IF(TBRegistroEntradas[[#This Row],[Data do Caixa Previsto]]="",0,YEAR(TBRegistroEntradas[[#This Row],[Data do Caixa Previsto]]))</f>
        <v>2018</v>
      </c>
    </row>
    <row r="92" spans="2:14" x14ac:dyDescent="0.25">
      <c r="B92" s="38">
        <v>43224.851474146271</v>
      </c>
      <c r="C92" s="38">
        <v>43204</v>
      </c>
      <c r="D92" s="38">
        <v>43224.851474146271</v>
      </c>
      <c r="E92" s="19" t="s">
        <v>28</v>
      </c>
      <c r="F92" s="19" t="s">
        <v>37</v>
      </c>
      <c r="G92" s="19" t="s">
        <v>150</v>
      </c>
      <c r="H92" s="39">
        <v>1885</v>
      </c>
      <c r="I92" s="58">
        <f>IF(TBRegistroEntradas[[#This Row],[Data do Caixa Realizado]]="",0,MONTH(TBRegistroEntradas[[#This Row],[Data do Caixa Realizado]]))</f>
        <v>5</v>
      </c>
      <c r="J92" s="65">
        <f>IF(TBRegistroEntradas[[#This Row],[Data do Caixa Realizado]]="",0,YEAR(TBRegistroEntradas[[#This Row],[Data do Caixa Realizado]]))</f>
        <v>2018</v>
      </c>
      <c r="K92" s="57">
        <f>IF(TBRegistroEntradas[[#This Row],[Data da Competência]]="",0,MONTH(TBRegistroEntradas[[#This Row],[Data da Competência]]))</f>
        <v>4</v>
      </c>
      <c r="L92" s="65">
        <f>IF(TBRegistroEntradas[[#This Row],[Data da Competência]]="",0,YEAR(TBRegistroEntradas[[#This Row],[Data da Competência]]))</f>
        <v>2018</v>
      </c>
      <c r="M92" s="65">
        <f>IF(TBRegistroEntradas[[#This Row],[Data do Caixa Previsto]]="",0,MONTH(TBRegistroEntradas[[#This Row],[Data do Caixa Previsto]]))</f>
        <v>5</v>
      </c>
      <c r="N92" s="65">
        <f>IF(TBRegistroEntradas[[#This Row],[Data do Caixa Previsto]]="",0,YEAR(TBRegistroEntradas[[#This Row],[Data do Caixa Previsto]]))</f>
        <v>2018</v>
      </c>
    </row>
    <row r="93" spans="2:14" x14ac:dyDescent="0.25">
      <c r="B93" s="38" t="s">
        <v>70</v>
      </c>
      <c r="C93" s="38">
        <v>43209</v>
      </c>
      <c r="D93" s="38">
        <v>43266.340119269124</v>
      </c>
      <c r="E93" s="19" t="s">
        <v>28</v>
      </c>
      <c r="F93" s="19" t="s">
        <v>37</v>
      </c>
      <c r="G93" s="19" t="s">
        <v>151</v>
      </c>
      <c r="H93" s="39">
        <v>2224</v>
      </c>
      <c r="I93" s="58">
        <f>IF(TBRegistroEntradas[[#This Row],[Data do Caixa Realizado]]="",0,MONTH(TBRegistroEntradas[[#This Row],[Data do Caixa Realizado]]))</f>
        <v>0</v>
      </c>
      <c r="J93" s="65">
        <f>IF(TBRegistroEntradas[[#This Row],[Data do Caixa Realizado]]="",0,YEAR(TBRegistroEntradas[[#This Row],[Data do Caixa Realizado]]))</f>
        <v>0</v>
      </c>
      <c r="K93" s="57">
        <f>IF(TBRegistroEntradas[[#This Row],[Data da Competência]]="",0,MONTH(TBRegistroEntradas[[#This Row],[Data da Competência]]))</f>
        <v>4</v>
      </c>
      <c r="L93" s="65">
        <f>IF(TBRegistroEntradas[[#This Row],[Data da Competência]]="",0,YEAR(TBRegistroEntradas[[#This Row],[Data da Competência]]))</f>
        <v>2018</v>
      </c>
      <c r="M93" s="65">
        <f>IF(TBRegistroEntradas[[#This Row],[Data do Caixa Previsto]]="",0,MONTH(TBRegistroEntradas[[#This Row],[Data do Caixa Previsto]]))</f>
        <v>6</v>
      </c>
      <c r="N93" s="65">
        <f>IF(TBRegistroEntradas[[#This Row],[Data do Caixa Previsto]]="",0,YEAR(TBRegistroEntradas[[#This Row],[Data do Caixa Previsto]]))</f>
        <v>2018</v>
      </c>
    </row>
    <row r="94" spans="2:14" x14ac:dyDescent="0.25">
      <c r="B94" s="38">
        <v>43302.517348540277</v>
      </c>
      <c r="C94" s="38">
        <v>43213</v>
      </c>
      <c r="D94" s="38">
        <v>43234.087727619473</v>
      </c>
      <c r="E94" s="19" t="s">
        <v>28</v>
      </c>
      <c r="F94" s="19" t="s">
        <v>37</v>
      </c>
      <c r="G94" s="19" t="s">
        <v>152</v>
      </c>
      <c r="H94" s="39">
        <v>3223</v>
      </c>
      <c r="I94" s="58">
        <f>IF(TBRegistroEntradas[[#This Row],[Data do Caixa Realizado]]="",0,MONTH(TBRegistroEntradas[[#This Row],[Data do Caixa Realizado]]))</f>
        <v>7</v>
      </c>
      <c r="J94" s="65">
        <f>IF(TBRegistroEntradas[[#This Row],[Data do Caixa Realizado]]="",0,YEAR(TBRegistroEntradas[[#This Row],[Data do Caixa Realizado]]))</f>
        <v>2018</v>
      </c>
      <c r="K94" s="57">
        <f>IF(TBRegistroEntradas[[#This Row],[Data da Competência]]="",0,MONTH(TBRegistroEntradas[[#This Row],[Data da Competência]]))</f>
        <v>4</v>
      </c>
      <c r="L94" s="65">
        <f>IF(TBRegistroEntradas[[#This Row],[Data da Competência]]="",0,YEAR(TBRegistroEntradas[[#This Row],[Data da Competência]]))</f>
        <v>2018</v>
      </c>
      <c r="M94" s="65">
        <f>IF(TBRegistroEntradas[[#This Row],[Data do Caixa Previsto]]="",0,MONTH(TBRegistroEntradas[[#This Row],[Data do Caixa Previsto]]))</f>
        <v>5</v>
      </c>
      <c r="N94" s="65">
        <f>IF(TBRegistroEntradas[[#This Row],[Data do Caixa Previsto]]="",0,YEAR(TBRegistroEntradas[[#This Row],[Data do Caixa Previsto]]))</f>
        <v>2018</v>
      </c>
    </row>
    <row r="95" spans="2:14" x14ac:dyDescent="0.25">
      <c r="B95" s="38">
        <v>43299.933065152305</v>
      </c>
      <c r="C95" s="38">
        <v>43216</v>
      </c>
      <c r="D95" s="38">
        <v>43265.015379904566</v>
      </c>
      <c r="E95" s="19" t="s">
        <v>28</v>
      </c>
      <c r="F95" s="19" t="s">
        <v>36</v>
      </c>
      <c r="G95" s="19" t="s">
        <v>153</v>
      </c>
      <c r="H95" s="39">
        <v>3446</v>
      </c>
      <c r="I95" s="58">
        <f>IF(TBRegistroEntradas[[#This Row],[Data do Caixa Realizado]]="",0,MONTH(TBRegistroEntradas[[#This Row],[Data do Caixa Realizado]]))</f>
        <v>7</v>
      </c>
      <c r="J95" s="65">
        <f>IF(TBRegistroEntradas[[#This Row],[Data do Caixa Realizado]]="",0,YEAR(TBRegistroEntradas[[#This Row],[Data do Caixa Realizado]]))</f>
        <v>2018</v>
      </c>
      <c r="K95" s="57">
        <f>IF(TBRegistroEntradas[[#This Row],[Data da Competência]]="",0,MONTH(TBRegistroEntradas[[#This Row],[Data da Competência]]))</f>
        <v>4</v>
      </c>
      <c r="L95" s="65">
        <f>IF(TBRegistroEntradas[[#This Row],[Data da Competência]]="",0,YEAR(TBRegistroEntradas[[#This Row],[Data da Competência]]))</f>
        <v>2018</v>
      </c>
      <c r="M95" s="65">
        <f>IF(TBRegistroEntradas[[#This Row],[Data do Caixa Previsto]]="",0,MONTH(TBRegistroEntradas[[#This Row],[Data do Caixa Previsto]]))</f>
        <v>6</v>
      </c>
      <c r="N95" s="65">
        <f>IF(TBRegistroEntradas[[#This Row],[Data do Caixa Previsto]]="",0,YEAR(TBRegistroEntradas[[#This Row],[Data do Caixa Previsto]]))</f>
        <v>2018</v>
      </c>
    </row>
    <row r="96" spans="2:14" x14ac:dyDescent="0.25">
      <c r="B96" s="38">
        <v>43265.565544078599</v>
      </c>
      <c r="C96" s="38">
        <v>43220</v>
      </c>
      <c r="D96" s="38">
        <v>43265.565544078599</v>
      </c>
      <c r="E96" s="19" t="s">
        <v>28</v>
      </c>
      <c r="F96" s="19" t="s">
        <v>37</v>
      </c>
      <c r="G96" s="19" t="s">
        <v>154</v>
      </c>
      <c r="H96" s="39">
        <v>4540</v>
      </c>
      <c r="I96" s="58">
        <f>IF(TBRegistroEntradas[[#This Row],[Data do Caixa Realizado]]="",0,MONTH(TBRegistroEntradas[[#This Row],[Data do Caixa Realizado]]))</f>
        <v>6</v>
      </c>
      <c r="J96" s="65">
        <f>IF(TBRegistroEntradas[[#This Row],[Data do Caixa Realizado]]="",0,YEAR(TBRegistroEntradas[[#This Row],[Data do Caixa Realizado]]))</f>
        <v>2018</v>
      </c>
      <c r="K96" s="57">
        <f>IF(TBRegistroEntradas[[#This Row],[Data da Competência]]="",0,MONTH(TBRegistroEntradas[[#This Row],[Data da Competência]]))</f>
        <v>4</v>
      </c>
      <c r="L96" s="65">
        <f>IF(TBRegistroEntradas[[#This Row],[Data da Competência]]="",0,YEAR(TBRegistroEntradas[[#This Row],[Data da Competência]]))</f>
        <v>2018</v>
      </c>
      <c r="M96" s="65">
        <f>IF(TBRegistroEntradas[[#This Row],[Data do Caixa Previsto]]="",0,MONTH(TBRegistroEntradas[[#This Row],[Data do Caixa Previsto]]))</f>
        <v>6</v>
      </c>
      <c r="N96" s="65">
        <f>IF(TBRegistroEntradas[[#This Row],[Data do Caixa Previsto]]="",0,YEAR(TBRegistroEntradas[[#This Row],[Data do Caixa Previsto]]))</f>
        <v>2018</v>
      </c>
    </row>
    <row r="97" spans="2:14" x14ac:dyDescent="0.25">
      <c r="B97" s="38">
        <v>43330.643378541507</v>
      </c>
      <c r="C97" s="38">
        <v>43228</v>
      </c>
      <c r="D97" s="38">
        <v>43283.921086983224</v>
      </c>
      <c r="E97" s="19" t="s">
        <v>28</v>
      </c>
      <c r="F97" s="19" t="s">
        <v>38</v>
      </c>
      <c r="G97" s="19" t="s">
        <v>155</v>
      </c>
      <c r="H97" s="39">
        <v>3862</v>
      </c>
      <c r="I97" s="58">
        <f>IF(TBRegistroEntradas[[#This Row],[Data do Caixa Realizado]]="",0,MONTH(TBRegistroEntradas[[#This Row],[Data do Caixa Realizado]]))</f>
        <v>8</v>
      </c>
      <c r="J97" s="65">
        <f>IF(TBRegistroEntradas[[#This Row],[Data do Caixa Realizado]]="",0,YEAR(TBRegistroEntradas[[#This Row],[Data do Caixa Realizado]]))</f>
        <v>2018</v>
      </c>
      <c r="K97" s="57">
        <f>IF(TBRegistroEntradas[[#This Row],[Data da Competência]]="",0,MONTH(TBRegistroEntradas[[#This Row],[Data da Competência]]))</f>
        <v>5</v>
      </c>
      <c r="L97" s="65">
        <f>IF(TBRegistroEntradas[[#This Row],[Data da Competência]]="",0,YEAR(TBRegistroEntradas[[#This Row],[Data da Competência]]))</f>
        <v>2018</v>
      </c>
      <c r="M97" s="65">
        <f>IF(TBRegistroEntradas[[#This Row],[Data do Caixa Previsto]]="",0,MONTH(TBRegistroEntradas[[#This Row],[Data do Caixa Previsto]]))</f>
        <v>7</v>
      </c>
      <c r="N97" s="65">
        <f>IF(TBRegistroEntradas[[#This Row],[Data do Caixa Previsto]]="",0,YEAR(TBRegistroEntradas[[#This Row],[Data do Caixa Previsto]]))</f>
        <v>2018</v>
      </c>
    </row>
    <row r="98" spans="2:14" x14ac:dyDescent="0.25">
      <c r="B98" s="38">
        <v>43279.381017407846</v>
      </c>
      <c r="C98" s="38">
        <v>43231</v>
      </c>
      <c r="D98" s="38">
        <v>43279.381017407846</v>
      </c>
      <c r="E98" s="19" t="s">
        <v>28</v>
      </c>
      <c r="F98" s="19" t="s">
        <v>36</v>
      </c>
      <c r="G98" s="19" t="s">
        <v>156</v>
      </c>
      <c r="H98" s="39">
        <v>611</v>
      </c>
      <c r="I98" s="58">
        <f>IF(TBRegistroEntradas[[#This Row],[Data do Caixa Realizado]]="",0,MONTH(TBRegistroEntradas[[#This Row],[Data do Caixa Realizado]]))</f>
        <v>6</v>
      </c>
      <c r="J98" s="65">
        <f>IF(TBRegistroEntradas[[#This Row],[Data do Caixa Realizado]]="",0,YEAR(TBRegistroEntradas[[#This Row],[Data do Caixa Realizado]]))</f>
        <v>2018</v>
      </c>
      <c r="K98" s="57">
        <f>IF(TBRegistroEntradas[[#This Row],[Data da Competência]]="",0,MONTH(TBRegistroEntradas[[#This Row],[Data da Competência]]))</f>
        <v>5</v>
      </c>
      <c r="L98" s="65">
        <f>IF(TBRegistroEntradas[[#This Row],[Data da Competência]]="",0,YEAR(TBRegistroEntradas[[#This Row],[Data da Competência]]))</f>
        <v>2018</v>
      </c>
      <c r="M98" s="65">
        <f>IF(TBRegistroEntradas[[#This Row],[Data do Caixa Previsto]]="",0,MONTH(TBRegistroEntradas[[#This Row],[Data do Caixa Previsto]]))</f>
        <v>6</v>
      </c>
      <c r="N98" s="65">
        <f>IF(TBRegistroEntradas[[#This Row],[Data do Caixa Previsto]]="",0,YEAR(TBRegistroEntradas[[#This Row],[Data do Caixa Previsto]]))</f>
        <v>2018</v>
      </c>
    </row>
    <row r="99" spans="2:14" x14ac:dyDescent="0.25">
      <c r="B99" s="38">
        <v>43285.463133098099</v>
      </c>
      <c r="C99" s="38">
        <v>43233</v>
      </c>
      <c r="D99" s="38">
        <v>43285.463133098099</v>
      </c>
      <c r="E99" s="19" t="s">
        <v>28</v>
      </c>
      <c r="F99" s="19" t="s">
        <v>34</v>
      </c>
      <c r="G99" s="19" t="s">
        <v>157</v>
      </c>
      <c r="H99" s="39">
        <v>1486</v>
      </c>
      <c r="I99" s="58">
        <f>IF(TBRegistroEntradas[[#This Row],[Data do Caixa Realizado]]="",0,MONTH(TBRegistroEntradas[[#This Row],[Data do Caixa Realizado]]))</f>
        <v>7</v>
      </c>
      <c r="J99" s="65">
        <f>IF(TBRegistroEntradas[[#This Row],[Data do Caixa Realizado]]="",0,YEAR(TBRegistroEntradas[[#This Row],[Data do Caixa Realizado]]))</f>
        <v>2018</v>
      </c>
      <c r="K99" s="57">
        <f>IF(TBRegistroEntradas[[#This Row],[Data da Competência]]="",0,MONTH(TBRegistroEntradas[[#This Row],[Data da Competência]]))</f>
        <v>5</v>
      </c>
      <c r="L99" s="65">
        <f>IF(TBRegistroEntradas[[#This Row],[Data da Competência]]="",0,YEAR(TBRegistroEntradas[[#This Row],[Data da Competência]]))</f>
        <v>2018</v>
      </c>
      <c r="M99" s="65">
        <f>IF(TBRegistroEntradas[[#This Row],[Data do Caixa Previsto]]="",0,MONTH(TBRegistroEntradas[[#This Row],[Data do Caixa Previsto]]))</f>
        <v>7</v>
      </c>
      <c r="N99" s="65">
        <f>IF(TBRegistroEntradas[[#This Row],[Data do Caixa Previsto]]="",0,YEAR(TBRegistroEntradas[[#This Row],[Data do Caixa Previsto]]))</f>
        <v>2018</v>
      </c>
    </row>
    <row r="100" spans="2:14" x14ac:dyDescent="0.25">
      <c r="B100" s="38">
        <v>43252.121501784946</v>
      </c>
      <c r="C100" s="38">
        <v>43241</v>
      </c>
      <c r="D100" s="38">
        <v>43252.121501784946</v>
      </c>
      <c r="E100" s="19" t="s">
        <v>28</v>
      </c>
      <c r="F100" s="19" t="s">
        <v>37</v>
      </c>
      <c r="G100" s="19" t="s">
        <v>158</v>
      </c>
      <c r="H100" s="39">
        <v>4850</v>
      </c>
      <c r="I100" s="58">
        <f>IF(TBRegistroEntradas[[#This Row],[Data do Caixa Realizado]]="",0,MONTH(TBRegistroEntradas[[#This Row],[Data do Caixa Realizado]]))</f>
        <v>6</v>
      </c>
      <c r="J100" s="65">
        <f>IF(TBRegistroEntradas[[#This Row],[Data do Caixa Realizado]]="",0,YEAR(TBRegistroEntradas[[#This Row],[Data do Caixa Realizado]]))</f>
        <v>2018</v>
      </c>
      <c r="K100" s="57">
        <f>IF(TBRegistroEntradas[[#This Row],[Data da Competência]]="",0,MONTH(TBRegistroEntradas[[#This Row],[Data da Competência]]))</f>
        <v>5</v>
      </c>
      <c r="L100" s="65">
        <f>IF(TBRegistroEntradas[[#This Row],[Data da Competência]]="",0,YEAR(TBRegistroEntradas[[#This Row],[Data da Competência]]))</f>
        <v>2018</v>
      </c>
      <c r="M100" s="65">
        <f>IF(TBRegistroEntradas[[#This Row],[Data do Caixa Previsto]]="",0,MONTH(TBRegistroEntradas[[#This Row],[Data do Caixa Previsto]]))</f>
        <v>6</v>
      </c>
      <c r="N100" s="65">
        <f>IF(TBRegistroEntradas[[#This Row],[Data do Caixa Previsto]]="",0,YEAR(TBRegistroEntradas[[#This Row],[Data do Caixa Previsto]]))</f>
        <v>2018</v>
      </c>
    </row>
    <row r="101" spans="2:14" x14ac:dyDescent="0.25">
      <c r="B101" s="38" t="s">
        <v>70</v>
      </c>
      <c r="C101" s="38">
        <v>43244</v>
      </c>
      <c r="D101" s="38">
        <v>43275.457463184524</v>
      </c>
      <c r="E101" s="19" t="s">
        <v>28</v>
      </c>
      <c r="F101" s="19" t="s">
        <v>34</v>
      </c>
      <c r="G101" s="19" t="s">
        <v>97</v>
      </c>
      <c r="H101" s="39">
        <v>3878</v>
      </c>
      <c r="I101" s="58">
        <f>IF(TBRegistroEntradas[[#This Row],[Data do Caixa Realizado]]="",0,MONTH(TBRegistroEntradas[[#This Row],[Data do Caixa Realizado]]))</f>
        <v>0</v>
      </c>
      <c r="J101" s="65">
        <f>IF(TBRegistroEntradas[[#This Row],[Data do Caixa Realizado]]="",0,YEAR(TBRegistroEntradas[[#This Row],[Data do Caixa Realizado]]))</f>
        <v>0</v>
      </c>
      <c r="K101" s="57">
        <f>IF(TBRegistroEntradas[[#This Row],[Data da Competência]]="",0,MONTH(TBRegistroEntradas[[#This Row],[Data da Competência]]))</f>
        <v>5</v>
      </c>
      <c r="L101" s="65">
        <f>IF(TBRegistroEntradas[[#This Row],[Data da Competência]]="",0,YEAR(TBRegistroEntradas[[#This Row],[Data da Competência]]))</f>
        <v>2018</v>
      </c>
      <c r="M101" s="65">
        <f>IF(TBRegistroEntradas[[#This Row],[Data do Caixa Previsto]]="",0,MONTH(TBRegistroEntradas[[#This Row],[Data do Caixa Previsto]]))</f>
        <v>6</v>
      </c>
      <c r="N101" s="65">
        <f>IF(TBRegistroEntradas[[#This Row],[Data do Caixa Previsto]]="",0,YEAR(TBRegistroEntradas[[#This Row],[Data do Caixa Previsto]]))</f>
        <v>2018</v>
      </c>
    </row>
    <row r="102" spans="2:14" x14ac:dyDescent="0.25">
      <c r="B102" s="38">
        <v>43275.663970819842</v>
      </c>
      <c r="C102" s="38">
        <v>43249</v>
      </c>
      <c r="D102" s="38">
        <v>43275.663970819842</v>
      </c>
      <c r="E102" s="19" t="s">
        <v>28</v>
      </c>
      <c r="F102" s="19" t="s">
        <v>34</v>
      </c>
      <c r="G102" s="19" t="s">
        <v>159</v>
      </c>
      <c r="H102" s="39">
        <v>976</v>
      </c>
      <c r="I102" s="58">
        <f>IF(TBRegistroEntradas[[#This Row],[Data do Caixa Realizado]]="",0,MONTH(TBRegistroEntradas[[#This Row],[Data do Caixa Realizado]]))</f>
        <v>6</v>
      </c>
      <c r="J102" s="65">
        <f>IF(TBRegistroEntradas[[#This Row],[Data do Caixa Realizado]]="",0,YEAR(TBRegistroEntradas[[#This Row],[Data do Caixa Realizado]]))</f>
        <v>2018</v>
      </c>
      <c r="K102" s="57">
        <f>IF(TBRegistroEntradas[[#This Row],[Data da Competência]]="",0,MONTH(TBRegistroEntradas[[#This Row],[Data da Competência]]))</f>
        <v>5</v>
      </c>
      <c r="L102" s="65">
        <f>IF(TBRegistroEntradas[[#This Row],[Data da Competência]]="",0,YEAR(TBRegistroEntradas[[#This Row],[Data da Competência]]))</f>
        <v>2018</v>
      </c>
      <c r="M102" s="65">
        <f>IF(TBRegistroEntradas[[#This Row],[Data do Caixa Previsto]]="",0,MONTH(TBRegistroEntradas[[#This Row],[Data do Caixa Previsto]]))</f>
        <v>6</v>
      </c>
      <c r="N102" s="65">
        <f>IF(TBRegistroEntradas[[#This Row],[Data do Caixa Previsto]]="",0,YEAR(TBRegistroEntradas[[#This Row],[Data do Caixa Previsto]]))</f>
        <v>2018</v>
      </c>
    </row>
    <row r="103" spans="2:14" x14ac:dyDescent="0.25">
      <c r="B103" s="38">
        <v>43265.40932974538</v>
      </c>
      <c r="C103" s="38">
        <v>43250</v>
      </c>
      <c r="D103" s="38">
        <v>43265.40932974538</v>
      </c>
      <c r="E103" s="19" t="s">
        <v>28</v>
      </c>
      <c r="F103" s="19" t="s">
        <v>38</v>
      </c>
      <c r="G103" s="19" t="s">
        <v>160</v>
      </c>
      <c r="H103" s="39">
        <v>3346</v>
      </c>
      <c r="I103" s="58">
        <f>IF(TBRegistroEntradas[[#This Row],[Data do Caixa Realizado]]="",0,MONTH(TBRegistroEntradas[[#This Row],[Data do Caixa Realizado]]))</f>
        <v>6</v>
      </c>
      <c r="J103" s="65">
        <f>IF(TBRegistroEntradas[[#This Row],[Data do Caixa Realizado]]="",0,YEAR(TBRegistroEntradas[[#This Row],[Data do Caixa Realizado]]))</f>
        <v>2018</v>
      </c>
      <c r="K103" s="57">
        <f>IF(TBRegistroEntradas[[#This Row],[Data da Competência]]="",0,MONTH(TBRegistroEntradas[[#This Row],[Data da Competência]]))</f>
        <v>5</v>
      </c>
      <c r="L103" s="65">
        <f>IF(TBRegistroEntradas[[#This Row],[Data da Competência]]="",0,YEAR(TBRegistroEntradas[[#This Row],[Data da Competência]]))</f>
        <v>2018</v>
      </c>
      <c r="M103" s="65">
        <f>IF(TBRegistroEntradas[[#This Row],[Data do Caixa Previsto]]="",0,MONTH(TBRegistroEntradas[[#This Row],[Data do Caixa Previsto]]))</f>
        <v>6</v>
      </c>
      <c r="N103" s="65">
        <f>IF(TBRegistroEntradas[[#This Row],[Data do Caixa Previsto]]="",0,YEAR(TBRegistroEntradas[[#This Row],[Data do Caixa Previsto]]))</f>
        <v>2018</v>
      </c>
    </row>
    <row r="104" spans="2:14" x14ac:dyDescent="0.25">
      <c r="B104" s="38">
        <v>43313.778330733978</v>
      </c>
      <c r="C104" s="38">
        <v>43254</v>
      </c>
      <c r="D104" s="38">
        <v>43313.778330733978</v>
      </c>
      <c r="E104" s="19" t="s">
        <v>28</v>
      </c>
      <c r="F104" s="19" t="s">
        <v>36</v>
      </c>
      <c r="G104" s="19" t="s">
        <v>161</v>
      </c>
      <c r="H104" s="39">
        <v>443</v>
      </c>
      <c r="I104" s="58">
        <f>IF(TBRegistroEntradas[[#This Row],[Data do Caixa Realizado]]="",0,MONTH(TBRegistroEntradas[[#This Row],[Data do Caixa Realizado]]))</f>
        <v>8</v>
      </c>
      <c r="J104" s="65">
        <f>IF(TBRegistroEntradas[[#This Row],[Data do Caixa Realizado]]="",0,YEAR(TBRegistroEntradas[[#This Row],[Data do Caixa Realizado]]))</f>
        <v>2018</v>
      </c>
      <c r="K104" s="57">
        <f>IF(TBRegistroEntradas[[#This Row],[Data da Competência]]="",0,MONTH(TBRegistroEntradas[[#This Row],[Data da Competência]]))</f>
        <v>6</v>
      </c>
      <c r="L104" s="65">
        <f>IF(TBRegistroEntradas[[#This Row],[Data da Competência]]="",0,YEAR(TBRegistroEntradas[[#This Row],[Data da Competência]]))</f>
        <v>2018</v>
      </c>
      <c r="M104" s="65">
        <f>IF(TBRegistroEntradas[[#This Row],[Data do Caixa Previsto]]="",0,MONTH(TBRegistroEntradas[[#This Row],[Data do Caixa Previsto]]))</f>
        <v>8</v>
      </c>
      <c r="N104" s="65">
        <f>IF(TBRegistroEntradas[[#This Row],[Data do Caixa Previsto]]="",0,YEAR(TBRegistroEntradas[[#This Row],[Data do Caixa Previsto]]))</f>
        <v>2018</v>
      </c>
    </row>
    <row r="105" spans="2:14" x14ac:dyDescent="0.25">
      <c r="B105" s="38">
        <v>43309.034479812522</v>
      </c>
      <c r="C105" s="38">
        <v>43255</v>
      </c>
      <c r="D105" s="38">
        <v>43309.034479812522</v>
      </c>
      <c r="E105" s="19" t="s">
        <v>28</v>
      </c>
      <c r="F105" s="19" t="s">
        <v>36</v>
      </c>
      <c r="G105" s="19" t="s">
        <v>162</v>
      </c>
      <c r="H105" s="39">
        <v>2781</v>
      </c>
      <c r="I105" s="58">
        <f>IF(TBRegistroEntradas[[#This Row],[Data do Caixa Realizado]]="",0,MONTH(TBRegistroEntradas[[#This Row],[Data do Caixa Realizado]]))</f>
        <v>7</v>
      </c>
      <c r="J105" s="65">
        <f>IF(TBRegistroEntradas[[#This Row],[Data do Caixa Realizado]]="",0,YEAR(TBRegistroEntradas[[#This Row],[Data do Caixa Realizado]]))</f>
        <v>2018</v>
      </c>
      <c r="K105" s="57">
        <f>IF(TBRegistroEntradas[[#This Row],[Data da Competência]]="",0,MONTH(TBRegistroEntradas[[#This Row],[Data da Competência]]))</f>
        <v>6</v>
      </c>
      <c r="L105" s="65">
        <f>IF(TBRegistroEntradas[[#This Row],[Data da Competência]]="",0,YEAR(TBRegistroEntradas[[#This Row],[Data da Competência]]))</f>
        <v>2018</v>
      </c>
      <c r="M105" s="65">
        <f>IF(TBRegistroEntradas[[#This Row],[Data do Caixa Previsto]]="",0,MONTH(TBRegistroEntradas[[#This Row],[Data do Caixa Previsto]]))</f>
        <v>7</v>
      </c>
      <c r="N105" s="65">
        <f>IF(TBRegistroEntradas[[#This Row],[Data do Caixa Previsto]]="",0,YEAR(TBRegistroEntradas[[#This Row],[Data do Caixa Previsto]]))</f>
        <v>2018</v>
      </c>
    </row>
    <row r="106" spans="2:14" x14ac:dyDescent="0.25">
      <c r="B106" s="38">
        <v>43267.639792395334</v>
      </c>
      <c r="C106" s="38">
        <v>43256</v>
      </c>
      <c r="D106" s="38">
        <v>43267.639792395334</v>
      </c>
      <c r="E106" s="19" t="s">
        <v>28</v>
      </c>
      <c r="F106" s="19" t="s">
        <v>34</v>
      </c>
      <c r="G106" s="19" t="s">
        <v>163</v>
      </c>
      <c r="H106" s="39">
        <v>1875</v>
      </c>
      <c r="I106" s="58">
        <f>IF(TBRegistroEntradas[[#This Row],[Data do Caixa Realizado]]="",0,MONTH(TBRegistroEntradas[[#This Row],[Data do Caixa Realizado]]))</f>
        <v>6</v>
      </c>
      <c r="J106" s="65">
        <f>IF(TBRegistroEntradas[[#This Row],[Data do Caixa Realizado]]="",0,YEAR(TBRegistroEntradas[[#This Row],[Data do Caixa Realizado]]))</f>
        <v>2018</v>
      </c>
      <c r="K106" s="57">
        <f>IF(TBRegistroEntradas[[#This Row],[Data da Competência]]="",0,MONTH(TBRegistroEntradas[[#This Row],[Data da Competência]]))</f>
        <v>6</v>
      </c>
      <c r="L106" s="65">
        <f>IF(TBRegistroEntradas[[#This Row],[Data da Competência]]="",0,YEAR(TBRegistroEntradas[[#This Row],[Data da Competência]]))</f>
        <v>2018</v>
      </c>
      <c r="M106" s="65">
        <f>IF(TBRegistroEntradas[[#This Row],[Data do Caixa Previsto]]="",0,MONTH(TBRegistroEntradas[[#This Row],[Data do Caixa Previsto]]))</f>
        <v>6</v>
      </c>
      <c r="N106" s="65">
        <f>IF(TBRegistroEntradas[[#This Row],[Data do Caixa Previsto]]="",0,YEAR(TBRegistroEntradas[[#This Row],[Data do Caixa Previsto]]))</f>
        <v>2018</v>
      </c>
    </row>
    <row r="107" spans="2:14" x14ac:dyDescent="0.25">
      <c r="B107" s="38">
        <v>43295.992726264638</v>
      </c>
      <c r="C107" s="38">
        <v>43259</v>
      </c>
      <c r="D107" s="38">
        <v>43295.992726264638</v>
      </c>
      <c r="E107" s="19" t="s">
        <v>28</v>
      </c>
      <c r="F107" s="19" t="s">
        <v>37</v>
      </c>
      <c r="G107" s="19" t="s">
        <v>164</v>
      </c>
      <c r="H107" s="39">
        <v>3134</v>
      </c>
      <c r="I107" s="58">
        <f>IF(TBRegistroEntradas[[#This Row],[Data do Caixa Realizado]]="",0,MONTH(TBRegistroEntradas[[#This Row],[Data do Caixa Realizado]]))</f>
        <v>7</v>
      </c>
      <c r="J107" s="65">
        <f>IF(TBRegistroEntradas[[#This Row],[Data do Caixa Realizado]]="",0,YEAR(TBRegistroEntradas[[#This Row],[Data do Caixa Realizado]]))</f>
        <v>2018</v>
      </c>
      <c r="K107" s="57">
        <f>IF(TBRegistroEntradas[[#This Row],[Data da Competência]]="",0,MONTH(TBRegistroEntradas[[#This Row],[Data da Competência]]))</f>
        <v>6</v>
      </c>
      <c r="L107" s="65">
        <f>IF(TBRegistroEntradas[[#This Row],[Data da Competência]]="",0,YEAR(TBRegistroEntradas[[#This Row],[Data da Competência]]))</f>
        <v>2018</v>
      </c>
      <c r="M107" s="65">
        <f>IF(TBRegistroEntradas[[#This Row],[Data do Caixa Previsto]]="",0,MONTH(TBRegistroEntradas[[#This Row],[Data do Caixa Previsto]]))</f>
        <v>7</v>
      </c>
      <c r="N107" s="65">
        <f>IF(TBRegistroEntradas[[#This Row],[Data do Caixa Previsto]]="",0,YEAR(TBRegistroEntradas[[#This Row],[Data do Caixa Previsto]]))</f>
        <v>2018</v>
      </c>
    </row>
    <row r="108" spans="2:14" x14ac:dyDescent="0.25">
      <c r="B108" s="38">
        <v>43276.511490365912</v>
      </c>
      <c r="C108" s="38">
        <v>43261</v>
      </c>
      <c r="D108" s="38">
        <v>43276.511490365912</v>
      </c>
      <c r="E108" s="19" t="s">
        <v>28</v>
      </c>
      <c r="F108" s="19" t="s">
        <v>35</v>
      </c>
      <c r="G108" s="19" t="s">
        <v>165</v>
      </c>
      <c r="H108" s="39">
        <v>2114</v>
      </c>
      <c r="I108" s="58">
        <f>IF(TBRegistroEntradas[[#This Row],[Data do Caixa Realizado]]="",0,MONTH(TBRegistroEntradas[[#This Row],[Data do Caixa Realizado]]))</f>
        <v>6</v>
      </c>
      <c r="J108" s="65">
        <f>IF(TBRegistroEntradas[[#This Row],[Data do Caixa Realizado]]="",0,YEAR(TBRegistroEntradas[[#This Row],[Data do Caixa Realizado]]))</f>
        <v>2018</v>
      </c>
      <c r="K108" s="57">
        <f>IF(TBRegistroEntradas[[#This Row],[Data da Competência]]="",0,MONTH(TBRegistroEntradas[[#This Row],[Data da Competência]]))</f>
        <v>6</v>
      </c>
      <c r="L108" s="65">
        <f>IF(TBRegistroEntradas[[#This Row],[Data da Competência]]="",0,YEAR(TBRegistroEntradas[[#This Row],[Data da Competência]]))</f>
        <v>2018</v>
      </c>
      <c r="M108" s="65">
        <f>IF(TBRegistroEntradas[[#This Row],[Data do Caixa Previsto]]="",0,MONTH(TBRegistroEntradas[[#This Row],[Data do Caixa Previsto]]))</f>
        <v>6</v>
      </c>
      <c r="N108" s="65">
        <f>IF(TBRegistroEntradas[[#This Row],[Data do Caixa Previsto]]="",0,YEAR(TBRegistroEntradas[[#This Row],[Data do Caixa Previsto]]))</f>
        <v>2018</v>
      </c>
    </row>
    <row r="109" spans="2:14" x14ac:dyDescent="0.25">
      <c r="B109" s="38">
        <v>43320.151513939236</v>
      </c>
      <c r="C109" s="38">
        <v>43264</v>
      </c>
      <c r="D109" s="38">
        <v>43320.151513939236</v>
      </c>
      <c r="E109" s="19" t="s">
        <v>28</v>
      </c>
      <c r="F109" s="19" t="s">
        <v>34</v>
      </c>
      <c r="G109" s="19" t="s">
        <v>166</v>
      </c>
      <c r="H109" s="39">
        <v>4961</v>
      </c>
      <c r="I109" s="58">
        <f>IF(TBRegistroEntradas[[#This Row],[Data do Caixa Realizado]]="",0,MONTH(TBRegistroEntradas[[#This Row],[Data do Caixa Realizado]]))</f>
        <v>8</v>
      </c>
      <c r="J109" s="65">
        <f>IF(TBRegistroEntradas[[#This Row],[Data do Caixa Realizado]]="",0,YEAR(TBRegistroEntradas[[#This Row],[Data do Caixa Realizado]]))</f>
        <v>2018</v>
      </c>
      <c r="K109" s="57">
        <f>IF(TBRegistroEntradas[[#This Row],[Data da Competência]]="",0,MONTH(TBRegistroEntradas[[#This Row],[Data da Competência]]))</f>
        <v>6</v>
      </c>
      <c r="L109" s="65">
        <f>IF(TBRegistroEntradas[[#This Row],[Data da Competência]]="",0,YEAR(TBRegistroEntradas[[#This Row],[Data da Competência]]))</f>
        <v>2018</v>
      </c>
      <c r="M109" s="65">
        <f>IF(TBRegistroEntradas[[#This Row],[Data do Caixa Previsto]]="",0,MONTH(TBRegistroEntradas[[#This Row],[Data do Caixa Previsto]]))</f>
        <v>8</v>
      </c>
      <c r="N109" s="65">
        <f>IF(TBRegistroEntradas[[#This Row],[Data do Caixa Previsto]]="",0,YEAR(TBRegistroEntradas[[#This Row],[Data do Caixa Previsto]]))</f>
        <v>2018</v>
      </c>
    </row>
    <row r="110" spans="2:14" x14ac:dyDescent="0.25">
      <c r="B110" s="38">
        <v>43303.335943391627</v>
      </c>
      <c r="C110" s="38">
        <v>43265</v>
      </c>
      <c r="D110" s="38">
        <v>43303.335943391627</v>
      </c>
      <c r="E110" s="19" t="s">
        <v>28</v>
      </c>
      <c r="F110" s="19" t="s">
        <v>37</v>
      </c>
      <c r="G110" s="19" t="s">
        <v>167</v>
      </c>
      <c r="H110" s="39">
        <v>909</v>
      </c>
      <c r="I110" s="58">
        <f>IF(TBRegistroEntradas[[#This Row],[Data do Caixa Realizado]]="",0,MONTH(TBRegistroEntradas[[#This Row],[Data do Caixa Realizado]]))</f>
        <v>7</v>
      </c>
      <c r="J110" s="65">
        <f>IF(TBRegistroEntradas[[#This Row],[Data do Caixa Realizado]]="",0,YEAR(TBRegistroEntradas[[#This Row],[Data do Caixa Realizado]]))</f>
        <v>2018</v>
      </c>
      <c r="K110" s="57">
        <f>IF(TBRegistroEntradas[[#This Row],[Data da Competência]]="",0,MONTH(TBRegistroEntradas[[#This Row],[Data da Competência]]))</f>
        <v>6</v>
      </c>
      <c r="L110" s="65">
        <f>IF(TBRegistroEntradas[[#This Row],[Data da Competência]]="",0,YEAR(TBRegistroEntradas[[#This Row],[Data da Competência]]))</f>
        <v>2018</v>
      </c>
      <c r="M110" s="65">
        <f>IF(TBRegistroEntradas[[#This Row],[Data do Caixa Previsto]]="",0,MONTH(TBRegistroEntradas[[#This Row],[Data do Caixa Previsto]]))</f>
        <v>7</v>
      </c>
      <c r="N110" s="65">
        <f>IF(TBRegistroEntradas[[#This Row],[Data do Caixa Previsto]]="",0,YEAR(TBRegistroEntradas[[#This Row],[Data do Caixa Previsto]]))</f>
        <v>2018</v>
      </c>
    </row>
    <row r="111" spans="2:14" x14ac:dyDescent="0.25">
      <c r="B111" s="38">
        <v>43293.385542692129</v>
      </c>
      <c r="C111" s="38">
        <v>43266</v>
      </c>
      <c r="D111" s="38">
        <v>43293.385542692129</v>
      </c>
      <c r="E111" s="19" t="s">
        <v>28</v>
      </c>
      <c r="F111" s="19" t="s">
        <v>37</v>
      </c>
      <c r="G111" s="19" t="s">
        <v>168</v>
      </c>
      <c r="H111" s="39">
        <v>2197</v>
      </c>
      <c r="I111" s="58">
        <f>IF(TBRegistroEntradas[[#This Row],[Data do Caixa Realizado]]="",0,MONTH(TBRegistroEntradas[[#This Row],[Data do Caixa Realizado]]))</f>
        <v>7</v>
      </c>
      <c r="J111" s="65">
        <f>IF(TBRegistroEntradas[[#This Row],[Data do Caixa Realizado]]="",0,YEAR(TBRegistroEntradas[[#This Row],[Data do Caixa Realizado]]))</f>
        <v>2018</v>
      </c>
      <c r="K111" s="57">
        <f>IF(TBRegistroEntradas[[#This Row],[Data da Competência]]="",0,MONTH(TBRegistroEntradas[[#This Row],[Data da Competência]]))</f>
        <v>6</v>
      </c>
      <c r="L111" s="65">
        <f>IF(TBRegistroEntradas[[#This Row],[Data da Competência]]="",0,YEAR(TBRegistroEntradas[[#This Row],[Data da Competência]]))</f>
        <v>2018</v>
      </c>
      <c r="M111" s="65">
        <f>IF(TBRegistroEntradas[[#This Row],[Data do Caixa Previsto]]="",0,MONTH(TBRegistroEntradas[[#This Row],[Data do Caixa Previsto]]))</f>
        <v>7</v>
      </c>
      <c r="N111" s="65">
        <f>IF(TBRegistroEntradas[[#This Row],[Data do Caixa Previsto]]="",0,YEAR(TBRegistroEntradas[[#This Row],[Data do Caixa Previsto]]))</f>
        <v>2018</v>
      </c>
    </row>
    <row r="112" spans="2:14" x14ac:dyDescent="0.25">
      <c r="B112" s="38">
        <v>43347.784698126074</v>
      </c>
      <c r="C112" s="38">
        <v>43268</v>
      </c>
      <c r="D112" s="38">
        <v>43310.26005003383</v>
      </c>
      <c r="E112" s="19" t="s">
        <v>28</v>
      </c>
      <c r="F112" s="19" t="s">
        <v>38</v>
      </c>
      <c r="G112" s="19" t="s">
        <v>169</v>
      </c>
      <c r="H112" s="39">
        <v>3045</v>
      </c>
      <c r="I112" s="58">
        <f>IF(TBRegistroEntradas[[#This Row],[Data do Caixa Realizado]]="",0,MONTH(TBRegistroEntradas[[#This Row],[Data do Caixa Realizado]]))</f>
        <v>9</v>
      </c>
      <c r="J112" s="65">
        <f>IF(TBRegistroEntradas[[#This Row],[Data do Caixa Realizado]]="",0,YEAR(TBRegistroEntradas[[#This Row],[Data do Caixa Realizado]]))</f>
        <v>2018</v>
      </c>
      <c r="K112" s="57">
        <f>IF(TBRegistroEntradas[[#This Row],[Data da Competência]]="",0,MONTH(TBRegistroEntradas[[#This Row],[Data da Competência]]))</f>
        <v>6</v>
      </c>
      <c r="L112" s="65">
        <f>IF(TBRegistroEntradas[[#This Row],[Data da Competência]]="",0,YEAR(TBRegistroEntradas[[#This Row],[Data da Competência]]))</f>
        <v>2018</v>
      </c>
      <c r="M112" s="65">
        <f>IF(TBRegistroEntradas[[#This Row],[Data do Caixa Previsto]]="",0,MONTH(TBRegistroEntradas[[#This Row],[Data do Caixa Previsto]]))</f>
        <v>7</v>
      </c>
      <c r="N112" s="65">
        <f>IF(TBRegistroEntradas[[#This Row],[Data do Caixa Previsto]]="",0,YEAR(TBRegistroEntradas[[#This Row],[Data do Caixa Previsto]]))</f>
        <v>2018</v>
      </c>
    </row>
    <row r="113" spans="2:14" x14ac:dyDescent="0.25">
      <c r="B113" s="38">
        <v>43328.142631140596</v>
      </c>
      <c r="C113" s="38">
        <v>43272</v>
      </c>
      <c r="D113" s="38">
        <v>43309.393451525575</v>
      </c>
      <c r="E113" s="19" t="s">
        <v>28</v>
      </c>
      <c r="F113" s="19" t="s">
        <v>38</v>
      </c>
      <c r="G113" s="19" t="s">
        <v>170</v>
      </c>
      <c r="H113" s="39">
        <v>460</v>
      </c>
      <c r="I113" s="58">
        <f>IF(TBRegistroEntradas[[#This Row],[Data do Caixa Realizado]]="",0,MONTH(TBRegistroEntradas[[#This Row],[Data do Caixa Realizado]]))</f>
        <v>8</v>
      </c>
      <c r="J113" s="65">
        <f>IF(TBRegistroEntradas[[#This Row],[Data do Caixa Realizado]]="",0,YEAR(TBRegistroEntradas[[#This Row],[Data do Caixa Realizado]]))</f>
        <v>2018</v>
      </c>
      <c r="K113" s="57">
        <f>IF(TBRegistroEntradas[[#This Row],[Data da Competência]]="",0,MONTH(TBRegistroEntradas[[#This Row],[Data da Competência]]))</f>
        <v>6</v>
      </c>
      <c r="L113" s="65">
        <f>IF(TBRegistroEntradas[[#This Row],[Data da Competência]]="",0,YEAR(TBRegistroEntradas[[#This Row],[Data da Competência]]))</f>
        <v>2018</v>
      </c>
      <c r="M113" s="65">
        <f>IF(TBRegistroEntradas[[#This Row],[Data do Caixa Previsto]]="",0,MONTH(TBRegistroEntradas[[#This Row],[Data do Caixa Previsto]]))</f>
        <v>7</v>
      </c>
      <c r="N113" s="65">
        <f>IF(TBRegistroEntradas[[#This Row],[Data do Caixa Previsto]]="",0,YEAR(TBRegistroEntradas[[#This Row],[Data do Caixa Previsto]]))</f>
        <v>2018</v>
      </c>
    </row>
    <row r="114" spans="2:14" x14ac:dyDescent="0.25">
      <c r="B114" s="38" t="s">
        <v>70</v>
      </c>
      <c r="C114" s="38">
        <v>43275</v>
      </c>
      <c r="D114" s="38">
        <v>43313.637699425337</v>
      </c>
      <c r="E114" s="19" t="s">
        <v>28</v>
      </c>
      <c r="F114" s="19" t="s">
        <v>38</v>
      </c>
      <c r="G114" s="19" t="s">
        <v>171</v>
      </c>
      <c r="H114" s="39">
        <v>770</v>
      </c>
      <c r="I114" s="58">
        <f>IF(TBRegistroEntradas[[#This Row],[Data do Caixa Realizado]]="",0,MONTH(TBRegistroEntradas[[#This Row],[Data do Caixa Realizado]]))</f>
        <v>0</v>
      </c>
      <c r="J114" s="65">
        <f>IF(TBRegistroEntradas[[#This Row],[Data do Caixa Realizado]]="",0,YEAR(TBRegistroEntradas[[#This Row],[Data do Caixa Realizado]]))</f>
        <v>0</v>
      </c>
      <c r="K114" s="57">
        <f>IF(TBRegistroEntradas[[#This Row],[Data da Competência]]="",0,MONTH(TBRegistroEntradas[[#This Row],[Data da Competência]]))</f>
        <v>6</v>
      </c>
      <c r="L114" s="65">
        <f>IF(TBRegistroEntradas[[#This Row],[Data da Competência]]="",0,YEAR(TBRegistroEntradas[[#This Row],[Data da Competência]]))</f>
        <v>2018</v>
      </c>
      <c r="M114" s="65">
        <f>IF(TBRegistroEntradas[[#This Row],[Data do Caixa Previsto]]="",0,MONTH(TBRegistroEntradas[[#This Row],[Data do Caixa Previsto]]))</f>
        <v>8</v>
      </c>
      <c r="N114" s="65">
        <f>IF(TBRegistroEntradas[[#This Row],[Data do Caixa Previsto]]="",0,YEAR(TBRegistroEntradas[[#This Row],[Data do Caixa Previsto]]))</f>
        <v>2018</v>
      </c>
    </row>
    <row r="115" spans="2:14" x14ac:dyDescent="0.25">
      <c r="B115" s="38">
        <v>43321.066181249873</v>
      </c>
      <c r="C115" s="38">
        <v>43276</v>
      </c>
      <c r="D115" s="38">
        <v>43317.738042183715</v>
      </c>
      <c r="E115" s="19" t="s">
        <v>28</v>
      </c>
      <c r="F115" s="19" t="s">
        <v>37</v>
      </c>
      <c r="G115" s="19" t="s">
        <v>172</v>
      </c>
      <c r="H115" s="39">
        <v>3646</v>
      </c>
      <c r="I115" s="58">
        <f>IF(TBRegistroEntradas[[#This Row],[Data do Caixa Realizado]]="",0,MONTH(TBRegistroEntradas[[#This Row],[Data do Caixa Realizado]]))</f>
        <v>8</v>
      </c>
      <c r="J115" s="65">
        <f>IF(TBRegistroEntradas[[#This Row],[Data do Caixa Realizado]]="",0,YEAR(TBRegistroEntradas[[#This Row],[Data do Caixa Realizado]]))</f>
        <v>2018</v>
      </c>
      <c r="K115" s="57">
        <f>IF(TBRegistroEntradas[[#This Row],[Data da Competência]]="",0,MONTH(TBRegistroEntradas[[#This Row],[Data da Competência]]))</f>
        <v>6</v>
      </c>
      <c r="L115" s="65">
        <f>IF(TBRegistroEntradas[[#This Row],[Data da Competência]]="",0,YEAR(TBRegistroEntradas[[#This Row],[Data da Competência]]))</f>
        <v>2018</v>
      </c>
      <c r="M115" s="65">
        <f>IF(TBRegistroEntradas[[#This Row],[Data do Caixa Previsto]]="",0,MONTH(TBRegistroEntradas[[#This Row],[Data do Caixa Previsto]]))</f>
        <v>8</v>
      </c>
      <c r="N115" s="65">
        <f>IF(TBRegistroEntradas[[#This Row],[Data do Caixa Previsto]]="",0,YEAR(TBRegistroEntradas[[#This Row],[Data do Caixa Previsto]]))</f>
        <v>2018</v>
      </c>
    </row>
    <row r="116" spans="2:14" x14ac:dyDescent="0.25">
      <c r="B116" s="38">
        <v>43328.896220051167</v>
      </c>
      <c r="C116" s="38">
        <v>43280</v>
      </c>
      <c r="D116" s="38">
        <v>43328.896220051167</v>
      </c>
      <c r="E116" s="19" t="s">
        <v>28</v>
      </c>
      <c r="F116" s="19" t="s">
        <v>37</v>
      </c>
      <c r="G116" s="19" t="s">
        <v>173</v>
      </c>
      <c r="H116" s="39">
        <v>2376</v>
      </c>
      <c r="I116" s="58">
        <f>IF(TBRegistroEntradas[[#This Row],[Data do Caixa Realizado]]="",0,MONTH(TBRegistroEntradas[[#This Row],[Data do Caixa Realizado]]))</f>
        <v>8</v>
      </c>
      <c r="J116" s="65">
        <f>IF(TBRegistroEntradas[[#This Row],[Data do Caixa Realizado]]="",0,YEAR(TBRegistroEntradas[[#This Row],[Data do Caixa Realizado]]))</f>
        <v>2018</v>
      </c>
      <c r="K116" s="57">
        <f>IF(TBRegistroEntradas[[#This Row],[Data da Competência]]="",0,MONTH(TBRegistroEntradas[[#This Row],[Data da Competência]]))</f>
        <v>6</v>
      </c>
      <c r="L116" s="65">
        <f>IF(TBRegistroEntradas[[#This Row],[Data da Competência]]="",0,YEAR(TBRegistroEntradas[[#This Row],[Data da Competência]]))</f>
        <v>2018</v>
      </c>
      <c r="M116" s="65">
        <f>IF(TBRegistroEntradas[[#This Row],[Data do Caixa Previsto]]="",0,MONTH(TBRegistroEntradas[[#This Row],[Data do Caixa Previsto]]))</f>
        <v>8</v>
      </c>
      <c r="N116" s="65">
        <f>IF(TBRegistroEntradas[[#This Row],[Data do Caixa Previsto]]="",0,YEAR(TBRegistroEntradas[[#This Row],[Data do Caixa Previsto]]))</f>
        <v>2018</v>
      </c>
    </row>
    <row r="117" spans="2:14" x14ac:dyDescent="0.25">
      <c r="B117" s="38">
        <v>43310.362560784597</v>
      </c>
      <c r="C117" s="38">
        <v>43284</v>
      </c>
      <c r="D117" s="38">
        <v>43310.362560784597</v>
      </c>
      <c r="E117" s="19" t="s">
        <v>28</v>
      </c>
      <c r="F117" s="19" t="s">
        <v>37</v>
      </c>
      <c r="G117" s="19" t="s">
        <v>174</v>
      </c>
      <c r="H117" s="39">
        <v>3940</v>
      </c>
      <c r="I117" s="58">
        <f>IF(TBRegistroEntradas[[#This Row],[Data do Caixa Realizado]]="",0,MONTH(TBRegistroEntradas[[#This Row],[Data do Caixa Realizado]]))</f>
        <v>7</v>
      </c>
      <c r="J117" s="65">
        <f>IF(TBRegistroEntradas[[#This Row],[Data do Caixa Realizado]]="",0,YEAR(TBRegistroEntradas[[#This Row],[Data do Caixa Realizado]]))</f>
        <v>2018</v>
      </c>
      <c r="K117" s="57">
        <f>IF(TBRegistroEntradas[[#This Row],[Data da Competência]]="",0,MONTH(TBRegistroEntradas[[#This Row],[Data da Competência]]))</f>
        <v>7</v>
      </c>
      <c r="L117" s="65">
        <f>IF(TBRegistroEntradas[[#This Row],[Data da Competência]]="",0,YEAR(TBRegistroEntradas[[#This Row],[Data da Competência]]))</f>
        <v>2018</v>
      </c>
      <c r="M117" s="65">
        <f>IF(TBRegistroEntradas[[#This Row],[Data do Caixa Previsto]]="",0,MONTH(TBRegistroEntradas[[#This Row],[Data do Caixa Previsto]]))</f>
        <v>7</v>
      </c>
      <c r="N117" s="65">
        <f>IF(TBRegistroEntradas[[#This Row],[Data do Caixa Previsto]]="",0,YEAR(TBRegistroEntradas[[#This Row],[Data do Caixa Previsto]]))</f>
        <v>2018</v>
      </c>
    </row>
    <row r="118" spans="2:14" x14ac:dyDescent="0.25">
      <c r="B118" s="38">
        <v>43343.848263098727</v>
      </c>
      <c r="C118" s="38">
        <v>43285</v>
      </c>
      <c r="D118" s="38">
        <v>43343.848263098727</v>
      </c>
      <c r="E118" s="19" t="s">
        <v>28</v>
      </c>
      <c r="F118" s="19" t="s">
        <v>37</v>
      </c>
      <c r="G118" s="19" t="s">
        <v>175</v>
      </c>
      <c r="H118" s="39">
        <v>1732</v>
      </c>
      <c r="I118" s="58">
        <f>IF(TBRegistroEntradas[[#This Row],[Data do Caixa Realizado]]="",0,MONTH(TBRegistroEntradas[[#This Row],[Data do Caixa Realizado]]))</f>
        <v>8</v>
      </c>
      <c r="J118" s="65">
        <f>IF(TBRegistroEntradas[[#This Row],[Data do Caixa Realizado]]="",0,YEAR(TBRegistroEntradas[[#This Row],[Data do Caixa Realizado]]))</f>
        <v>2018</v>
      </c>
      <c r="K118" s="57">
        <f>IF(TBRegistroEntradas[[#This Row],[Data da Competência]]="",0,MONTH(TBRegistroEntradas[[#This Row],[Data da Competência]]))</f>
        <v>7</v>
      </c>
      <c r="L118" s="65">
        <f>IF(TBRegistroEntradas[[#This Row],[Data da Competência]]="",0,YEAR(TBRegistroEntradas[[#This Row],[Data da Competência]]))</f>
        <v>2018</v>
      </c>
      <c r="M118" s="65">
        <f>IF(TBRegistroEntradas[[#This Row],[Data do Caixa Previsto]]="",0,MONTH(TBRegistroEntradas[[#This Row],[Data do Caixa Previsto]]))</f>
        <v>8</v>
      </c>
      <c r="N118" s="65">
        <f>IF(TBRegistroEntradas[[#This Row],[Data do Caixa Previsto]]="",0,YEAR(TBRegistroEntradas[[#This Row],[Data do Caixa Previsto]]))</f>
        <v>2018</v>
      </c>
    </row>
    <row r="119" spans="2:14" x14ac:dyDescent="0.25">
      <c r="B119" s="38">
        <v>43316.086897207155</v>
      </c>
      <c r="C119" s="38">
        <v>43286</v>
      </c>
      <c r="D119" s="38">
        <v>43316.086897207155</v>
      </c>
      <c r="E119" s="19" t="s">
        <v>28</v>
      </c>
      <c r="F119" s="19" t="s">
        <v>36</v>
      </c>
      <c r="G119" s="19" t="s">
        <v>176</v>
      </c>
      <c r="H119" s="39">
        <v>1306</v>
      </c>
      <c r="I119" s="58">
        <f>IF(TBRegistroEntradas[[#This Row],[Data do Caixa Realizado]]="",0,MONTH(TBRegistroEntradas[[#This Row],[Data do Caixa Realizado]]))</f>
        <v>8</v>
      </c>
      <c r="J119" s="65">
        <f>IF(TBRegistroEntradas[[#This Row],[Data do Caixa Realizado]]="",0,YEAR(TBRegistroEntradas[[#This Row],[Data do Caixa Realizado]]))</f>
        <v>2018</v>
      </c>
      <c r="K119" s="57">
        <f>IF(TBRegistroEntradas[[#This Row],[Data da Competência]]="",0,MONTH(TBRegistroEntradas[[#This Row],[Data da Competência]]))</f>
        <v>7</v>
      </c>
      <c r="L119" s="65">
        <f>IF(TBRegistroEntradas[[#This Row],[Data da Competência]]="",0,YEAR(TBRegistroEntradas[[#This Row],[Data da Competência]]))</f>
        <v>2018</v>
      </c>
      <c r="M119" s="65">
        <f>IF(TBRegistroEntradas[[#This Row],[Data do Caixa Previsto]]="",0,MONTH(TBRegistroEntradas[[#This Row],[Data do Caixa Previsto]]))</f>
        <v>8</v>
      </c>
      <c r="N119" s="65">
        <f>IF(TBRegistroEntradas[[#This Row],[Data do Caixa Previsto]]="",0,YEAR(TBRegistroEntradas[[#This Row],[Data do Caixa Previsto]]))</f>
        <v>2018</v>
      </c>
    </row>
    <row r="120" spans="2:14" x14ac:dyDescent="0.25">
      <c r="B120" s="38">
        <v>43336.184362990563</v>
      </c>
      <c r="C120" s="38">
        <v>43288</v>
      </c>
      <c r="D120" s="38">
        <v>43336.184362990563</v>
      </c>
      <c r="E120" s="19" t="s">
        <v>28</v>
      </c>
      <c r="F120" s="19" t="s">
        <v>35</v>
      </c>
      <c r="G120" s="19" t="s">
        <v>177</v>
      </c>
      <c r="H120" s="39">
        <v>3954</v>
      </c>
      <c r="I120" s="58">
        <f>IF(TBRegistroEntradas[[#This Row],[Data do Caixa Realizado]]="",0,MONTH(TBRegistroEntradas[[#This Row],[Data do Caixa Realizado]]))</f>
        <v>8</v>
      </c>
      <c r="J120" s="65">
        <f>IF(TBRegistroEntradas[[#This Row],[Data do Caixa Realizado]]="",0,YEAR(TBRegistroEntradas[[#This Row],[Data do Caixa Realizado]]))</f>
        <v>2018</v>
      </c>
      <c r="K120" s="57">
        <f>IF(TBRegistroEntradas[[#This Row],[Data da Competência]]="",0,MONTH(TBRegistroEntradas[[#This Row],[Data da Competência]]))</f>
        <v>7</v>
      </c>
      <c r="L120" s="65">
        <f>IF(TBRegistroEntradas[[#This Row],[Data da Competência]]="",0,YEAR(TBRegistroEntradas[[#This Row],[Data da Competência]]))</f>
        <v>2018</v>
      </c>
      <c r="M120" s="65">
        <f>IF(TBRegistroEntradas[[#This Row],[Data do Caixa Previsto]]="",0,MONTH(TBRegistroEntradas[[#This Row],[Data do Caixa Previsto]]))</f>
        <v>8</v>
      </c>
      <c r="N120" s="65">
        <f>IF(TBRegistroEntradas[[#This Row],[Data do Caixa Previsto]]="",0,YEAR(TBRegistroEntradas[[#This Row],[Data do Caixa Previsto]]))</f>
        <v>2018</v>
      </c>
    </row>
    <row r="121" spans="2:14" x14ac:dyDescent="0.25">
      <c r="B121" s="38">
        <v>43367.055849144577</v>
      </c>
      <c r="C121" s="38">
        <v>43292</v>
      </c>
      <c r="D121" s="38">
        <v>43323.658986192779</v>
      </c>
      <c r="E121" s="19" t="s">
        <v>28</v>
      </c>
      <c r="F121" s="19" t="s">
        <v>38</v>
      </c>
      <c r="G121" s="19" t="s">
        <v>178</v>
      </c>
      <c r="H121" s="39">
        <v>4090</v>
      </c>
      <c r="I121" s="58">
        <f>IF(TBRegistroEntradas[[#This Row],[Data do Caixa Realizado]]="",0,MONTH(TBRegistroEntradas[[#This Row],[Data do Caixa Realizado]]))</f>
        <v>9</v>
      </c>
      <c r="J121" s="65">
        <f>IF(TBRegistroEntradas[[#This Row],[Data do Caixa Realizado]]="",0,YEAR(TBRegistroEntradas[[#This Row],[Data do Caixa Realizado]]))</f>
        <v>2018</v>
      </c>
      <c r="K121" s="57">
        <f>IF(TBRegistroEntradas[[#This Row],[Data da Competência]]="",0,MONTH(TBRegistroEntradas[[#This Row],[Data da Competência]]))</f>
        <v>7</v>
      </c>
      <c r="L121" s="65">
        <f>IF(TBRegistroEntradas[[#This Row],[Data da Competência]]="",0,YEAR(TBRegistroEntradas[[#This Row],[Data da Competência]]))</f>
        <v>2018</v>
      </c>
      <c r="M121" s="65">
        <f>IF(TBRegistroEntradas[[#This Row],[Data do Caixa Previsto]]="",0,MONTH(TBRegistroEntradas[[#This Row],[Data do Caixa Previsto]]))</f>
        <v>8</v>
      </c>
      <c r="N121" s="65">
        <f>IF(TBRegistroEntradas[[#This Row],[Data do Caixa Previsto]]="",0,YEAR(TBRegistroEntradas[[#This Row],[Data do Caixa Previsto]]))</f>
        <v>2018</v>
      </c>
    </row>
    <row r="122" spans="2:14" x14ac:dyDescent="0.25">
      <c r="B122" s="38">
        <v>43311.051743268465</v>
      </c>
      <c r="C122" s="38">
        <v>43293</v>
      </c>
      <c r="D122" s="38">
        <v>43311.051743268465</v>
      </c>
      <c r="E122" s="19" t="s">
        <v>28</v>
      </c>
      <c r="F122" s="19" t="s">
        <v>34</v>
      </c>
      <c r="G122" s="19" t="s">
        <v>179</v>
      </c>
      <c r="H122" s="39">
        <v>2713</v>
      </c>
      <c r="I122" s="58">
        <f>IF(TBRegistroEntradas[[#This Row],[Data do Caixa Realizado]]="",0,MONTH(TBRegistroEntradas[[#This Row],[Data do Caixa Realizado]]))</f>
        <v>7</v>
      </c>
      <c r="J122" s="65">
        <f>IF(TBRegistroEntradas[[#This Row],[Data do Caixa Realizado]]="",0,YEAR(TBRegistroEntradas[[#This Row],[Data do Caixa Realizado]]))</f>
        <v>2018</v>
      </c>
      <c r="K122" s="57">
        <f>IF(TBRegistroEntradas[[#This Row],[Data da Competência]]="",0,MONTH(TBRegistroEntradas[[#This Row],[Data da Competência]]))</f>
        <v>7</v>
      </c>
      <c r="L122" s="65">
        <f>IF(TBRegistroEntradas[[#This Row],[Data da Competência]]="",0,YEAR(TBRegistroEntradas[[#This Row],[Data da Competência]]))</f>
        <v>2018</v>
      </c>
      <c r="M122" s="65">
        <f>IF(TBRegistroEntradas[[#This Row],[Data do Caixa Previsto]]="",0,MONTH(TBRegistroEntradas[[#This Row],[Data do Caixa Previsto]]))</f>
        <v>7</v>
      </c>
      <c r="N122" s="65">
        <f>IF(TBRegistroEntradas[[#This Row],[Data do Caixa Previsto]]="",0,YEAR(TBRegistroEntradas[[#This Row],[Data do Caixa Previsto]]))</f>
        <v>2018</v>
      </c>
    </row>
    <row r="123" spans="2:14" x14ac:dyDescent="0.25">
      <c r="B123" s="38">
        <v>43302.671415134202</v>
      </c>
      <c r="C123" s="38">
        <v>43297</v>
      </c>
      <c r="D123" s="38">
        <v>43302.671415134202</v>
      </c>
      <c r="E123" s="19" t="s">
        <v>28</v>
      </c>
      <c r="F123" s="19" t="s">
        <v>37</v>
      </c>
      <c r="G123" s="19" t="s">
        <v>180</v>
      </c>
      <c r="H123" s="39">
        <v>3482</v>
      </c>
      <c r="I123" s="58">
        <f>IF(TBRegistroEntradas[[#This Row],[Data do Caixa Realizado]]="",0,MONTH(TBRegistroEntradas[[#This Row],[Data do Caixa Realizado]]))</f>
        <v>7</v>
      </c>
      <c r="J123" s="65">
        <f>IF(TBRegistroEntradas[[#This Row],[Data do Caixa Realizado]]="",0,YEAR(TBRegistroEntradas[[#This Row],[Data do Caixa Realizado]]))</f>
        <v>2018</v>
      </c>
      <c r="K123" s="57">
        <f>IF(TBRegistroEntradas[[#This Row],[Data da Competência]]="",0,MONTH(TBRegistroEntradas[[#This Row],[Data da Competência]]))</f>
        <v>7</v>
      </c>
      <c r="L123" s="65">
        <f>IF(TBRegistroEntradas[[#This Row],[Data da Competência]]="",0,YEAR(TBRegistroEntradas[[#This Row],[Data da Competência]]))</f>
        <v>2018</v>
      </c>
      <c r="M123" s="65">
        <f>IF(TBRegistroEntradas[[#This Row],[Data do Caixa Previsto]]="",0,MONTH(TBRegistroEntradas[[#This Row],[Data do Caixa Previsto]]))</f>
        <v>7</v>
      </c>
      <c r="N123" s="65">
        <f>IF(TBRegistroEntradas[[#This Row],[Data do Caixa Previsto]]="",0,YEAR(TBRegistroEntradas[[#This Row],[Data do Caixa Previsto]]))</f>
        <v>2018</v>
      </c>
    </row>
    <row r="124" spans="2:14" x14ac:dyDescent="0.25">
      <c r="B124" s="38">
        <v>43346.313143570049</v>
      </c>
      <c r="C124" s="38">
        <v>43299</v>
      </c>
      <c r="D124" s="38">
        <v>43346.313143570049</v>
      </c>
      <c r="E124" s="19" t="s">
        <v>28</v>
      </c>
      <c r="F124" s="19" t="s">
        <v>37</v>
      </c>
      <c r="G124" s="19" t="s">
        <v>181</v>
      </c>
      <c r="H124" s="39">
        <v>2071</v>
      </c>
      <c r="I124" s="58">
        <f>IF(TBRegistroEntradas[[#This Row],[Data do Caixa Realizado]]="",0,MONTH(TBRegistroEntradas[[#This Row],[Data do Caixa Realizado]]))</f>
        <v>9</v>
      </c>
      <c r="J124" s="65">
        <f>IF(TBRegistroEntradas[[#This Row],[Data do Caixa Realizado]]="",0,YEAR(TBRegistroEntradas[[#This Row],[Data do Caixa Realizado]]))</f>
        <v>2018</v>
      </c>
      <c r="K124" s="57">
        <f>IF(TBRegistroEntradas[[#This Row],[Data da Competência]]="",0,MONTH(TBRegistroEntradas[[#This Row],[Data da Competência]]))</f>
        <v>7</v>
      </c>
      <c r="L124" s="65">
        <f>IF(TBRegistroEntradas[[#This Row],[Data da Competência]]="",0,YEAR(TBRegistroEntradas[[#This Row],[Data da Competência]]))</f>
        <v>2018</v>
      </c>
      <c r="M124" s="65">
        <f>IF(TBRegistroEntradas[[#This Row],[Data do Caixa Previsto]]="",0,MONTH(TBRegistroEntradas[[#This Row],[Data do Caixa Previsto]]))</f>
        <v>9</v>
      </c>
      <c r="N124" s="65">
        <f>IF(TBRegistroEntradas[[#This Row],[Data do Caixa Previsto]]="",0,YEAR(TBRegistroEntradas[[#This Row],[Data do Caixa Previsto]]))</f>
        <v>2018</v>
      </c>
    </row>
    <row r="125" spans="2:14" x14ac:dyDescent="0.25">
      <c r="B125" s="38">
        <v>43333.777244922574</v>
      </c>
      <c r="C125" s="38">
        <v>43304</v>
      </c>
      <c r="D125" s="38">
        <v>43333.777244922574</v>
      </c>
      <c r="E125" s="19" t="s">
        <v>28</v>
      </c>
      <c r="F125" s="19" t="s">
        <v>38</v>
      </c>
      <c r="G125" s="19" t="s">
        <v>182</v>
      </c>
      <c r="H125" s="39">
        <v>4258</v>
      </c>
      <c r="I125" s="58">
        <f>IF(TBRegistroEntradas[[#This Row],[Data do Caixa Realizado]]="",0,MONTH(TBRegistroEntradas[[#This Row],[Data do Caixa Realizado]]))</f>
        <v>8</v>
      </c>
      <c r="J125" s="65">
        <f>IF(TBRegistroEntradas[[#This Row],[Data do Caixa Realizado]]="",0,YEAR(TBRegistroEntradas[[#This Row],[Data do Caixa Realizado]]))</f>
        <v>2018</v>
      </c>
      <c r="K125" s="57">
        <f>IF(TBRegistroEntradas[[#This Row],[Data da Competência]]="",0,MONTH(TBRegistroEntradas[[#This Row],[Data da Competência]]))</f>
        <v>7</v>
      </c>
      <c r="L125" s="65">
        <f>IF(TBRegistroEntradas[[#This Row],[Data da Competência]]="",0,YEAR(TBRegistroEntradas[[#This Row],[Data da Competência]]))</f>
        <v>2018</v>
      </c>
      <c r="M125" s="65">
        <f>IF(TBRegistroEntradas[[#This Row],[Data do Caixa Previsto]]="",0,MONTH(TBRegistroEntradas[[#This Row],[Data do Caixa Previsto]]))</f>
        <v>8</v>
      </c>
      <c r="N125" s="65">
        <f>IF(TBRegistroEntradas[[#This Row],[Data do Caixa Previsto]]="",0,YEAR(TBRegistroEntradas[[#This Row],[Data do Caixa Previsto]]))</f>
        <v>2018</v>
      </c>
    </row>
    <row r="126" spans="2:14" x14ac:dyDescent="0.25">
      <c r="B126" s="38">
        <v>43428.73128891184</v>
      </c>
      <c r="C126" s="38">
        <v>43306</v>
      </c>
      <c r="D126" s="38">
        <v>43350.178253053913</v>
      </c>
      <c r="E126" s="19" t="s">
        <v>28</v>
      </c>
      <c r="F126" s="19" t="s">
        <v>35</v>
      </c>
      <c r="G126" s="19" t="s">
        <v>183</v>
      </c>
      <c r="H126" s="39">
        <v>4383</v>
      </c>
      <c r="I126" s="58">
        <f>IF(TBRegistroEntradas[[#This Row],[Data do Caixa Realizado]]="",0,MONTH(TBRegistroEntradas[[#This Row],[Data do Caixa Realizado]]))</f>
        <v>11</v>
      </c>
      <c r="J126" s="65">
        <f>IF(TBRegistroEntradas[[#This Row],[Data do Caixa Realizado]]="",0,YEAR(TBRegistroEntradas[[#This Row],[Data do Caixa Realizado]]))</f>
        <v>2018</v>
      </c>
      <c r="K126" s="57">
        <f>IF(TBRegistroEntradas[[#This Row],[Data da Competência]]="",0,MONTH(TBRegistroEntradas[[#This Row],[Data da Competência]]))</f>
        <v>7</v>
      </c>
      <c r="L126" s="65">
        <f>IF(TBRegistroEntradas[[#This Row],[Data da Competência]]="",0,YEAR(TBRegistroEntradas[[#This Row],[Data da Competência]]))</f>
        <v>2018</v>
      </c>
      <c r="M126" s="65">
        <f>IF(TBRegistroEntradas[[#This Row],[Data do Caixa Previsto]]="",0,MONTH(TBRegistroEntradas[[#This Row],[Data do Caixa Previsto]]))</f>
        <v>9</v>
      </c>
      <c r="N126" s="65">
        <f>IF(TBRegistroEntradas[[#This Row],[Data do Caixa Previsto]]="",0,YEAR(TBRegistroEntradas[[#This Row],[Data do Caixa Previsto]]))</f>
        <v>2018</v>
      </c>
    </row>
    <row r="127" spans="2:14" x14ac:dyDescent="0.25">
      <c r="B127" s="38">
        <v>43352.69621488743</v>
      </c>
      <c r="C127" s="38">
        <v>43310</v>
      </c>
      <c r="D127" s="38">
        <v>43352.69621488743</v>
      </c>
      <c r="E127" s="19" t="s">
        <v>28</v>
      </c>
      <c r="F127" s="19" t="s">
        <v>37</v>
      </c>
      <c r="G127" s="19" t="s">
        <v>184</v>
      </c>
      <c r="H127" s="39">
        <v>1369</v>
      </c>
      <c r="I127" s="58">
        <f>IF(TBRegistroEntradas[[#This Row],[Data do Caixa Realizado]]="",0,MONTH(TBRegistroEntradas[[#This Row],[Data do Caixa Realizado]]))</f>
        <v>9</v>
      </c>
      <c r="J127" s="65">
        <f>IF(TBRegistroEntradas[[#This Row],[Data do Caixa Realizado]]="",0,YEAR(TBRegistroEntradas[[#This Row],[Data do Caixa Realizado]]))</f>
        <v>2018</v>
      </c>
      <c r="K127" s="57">
        <f>IF(TBRegistroEntradas[[#This Row],[Data da Competência]]="",0,MONTH(TBRegistroEntradas[[#This Row],[Data da Competência]]))</f>
        <v>7</v>
      </c>
      <c r="L127" s="65">
        <f>IF(TBRegistroEntradas[[#This Row],[Data da Competência]]="",0,YEAR(TBRegistroEntradas[[#This Row],[Data da Competência]]))</f>
        <v>2018</v>
      </c>
      <c r="M127" s="65">
        <f>IF(TBRegistroEntradas[[#This Row],[Data do Caixa Previsto]]="",0,MONTH(TBRegistroEntradas[[#This Row],[Data do Caixa Previsto]]))</f>
        <v>9</v>
      </c>
      <c r="N127" s="65">
        <f>IF(TBRegistroEntradas[[#This Row],[Data do Caixa Previsto]]="",0,YEAR(TBRegistroEntradas[[#This Row],[Data do Caixa Previsto]]))</f>
        <v>2018</v>
      </c>
    </row>
    <row r="128" spans="2:14" x14ac:dyDescent="0.25">
      <c r="B128" s="38">
        <v>43357.5698549507</v>
      </c>
      <c r="C128" s="38">
        <v>43315</v>
      </c>
      <c r="D128" s="38">
        <v>43357.5698549507</v>
      </c>
      <c r="E128" s="19" t="s">
        <v>28</v>
      </c>
      <c r="F128" s="19" t="s">
        <v>37</v>
      </c>
      <c r="G128" s="19" t="s">
        <v>185</v>
      </c>
      <c r="H128" s="39">
        <v>331</v>
      </c>
      <c r="I128" s="58">
        <f>IF(TBRegistroEntradas[[#This Row],[Data do Caixa Realizado]]="",0,MONTH(TBRegistroEntradas[[#This Row],[Data do Caixa Realizado]]))</f>
        <v>9</v>
      </c>
      <c r="J128" s="65">
        <f>IF(TBRegistroEntradas[[#This Row],[Data do Caixa Realizado]]="",0,YEAR(TBRegistroEntradas[[#This Row],[Data do Caixa Realizado]]))</f>
        <v>2018</v>
      </c>
      <c r="K128" s="57">
        <f>IF(TBRegistroEntradas[[#This Row],[Data da Competência]]="",0,MONTH(TBRegistroEntradas[[#This Row],[Data da Competência]]))</f>
        <v>8</v>
      </c>
      <c r="L128" s="65">
        <f>IF(TBRegistroEntradas[[#This Row],[Data da Competência]]="",0,YEAR(TBRegistroEntradas[[#This Row],[Data da Competência]]))</f>
        <v>2018</v>
      </c>
      <c r="M128" s="65">
        <f>IF(TBRegistroEntradas[[#This Row],[Data do Caixa Previsto]]="",0,MONTH(TBRegistroEntradas[[#This Row],[Data do Caixa Previsto]]))</f>
        <v>9</v>
      </c>
      <c r="N128" s="65">
        <f>IF(TBRegistroEntradas[[#This Row],[Data do Caixa Previsto]]="",0,YEAR(TBRegistroEntradas[[#This Row],[Data do Caixa Previsto]]))</f>
        <v>2018</v>
      </c>
    </row>
    <row r="129" spans="2:14" x14ac:dyDescent="0.25">
      <c r="B129" s="38">
        <v>43321.343775306508</v>
      </c>
      <c r="C129" s="38">
        <v>43318</v>
      </c>
      <c r="D129" s="38">
        <v>43321.343775306508</v>
      </c>
      <c r="E129" s="19" t="s">
        <v>28</v>
      </c>
      <c r="F129" s="19" t="s">
        <v>37</v>
      </c>
      <c r="G129" s="19" t="s">
        <v>186</v>
      </c>
      <c r="H129" s="39">
        <v>3031</v>
      </c>
      <c r="I129" s="58">
        <f>IF(TBRegistroEntradas[[#This Row],[Data do Caixa Realizado]]="",0,MONTH(TBRegistroEntradas[[#This Row],[Data do Caixa Realizado]]))</f>
        <v>8</v>
      </c>
      <c r="J129" s="65">
        <f>IF(TBRegistroEntradas[[#This Row],[Data do Caixa Realizado]]="",0,YEAR(TBRegistroEntradas[[#This Row],[Data do Caixa Realizado]]))</f>
        <v>2018</v>
      </c>
      <c r="K129" s="57">
        <f>IF(TBRegistroEntradas[[#This Row],[Data da Competência]]="",0,MONTH(TBRegistroEntradas[[#This Row],[Data da Competência]]))</f>
        <v>8</v>
      </c>
      <c r="L129" s="65">
        <f>IF(TBRegistroEntradas[[#This Row],[Data da Competência]]="",0,YEAR(TBRegistroEntradas[[#This Row],[Data da Competência]]))</f>
        <v>2018</v>
      </c>
      <c r="M129" s="65">
        <f>IF(TBRegistroEntradas[[#This Row],[Data do Caixa Previsto]]="",0,MONTH(TBRegistroEntradas[[#This Row],[Data do Caixa Previsto]]))</f>
        <v>8</v>
      </c>
      <c r="N129" s="65">
        <f>IF(TBRegistroEntradas[[#This Row],[Data do Caixa Previsto]]="",0,YEAR(TBRegistroEntradas[[#This Row],[Data do Caixa Previsto]]))</f>
        <v>2018</v>
      </c>
    </row>
    <row r="130" spans="2:14" x14ac:dyDescent="0.25">
      <c r="B130" s="38">
        <v>43341.446775987133</v>
      </c>
      <c r="C130" s="38">
        <v>43321</v>
      </c>
      <c r="D130" s="38">
        <v>43341.446775987133</v>
      </c>
      <c r="E130" s="19" t="s">
        <v>28</v>
      </c>
      <c r="F130" s="19" t="s">
        <v>35</v>
      </c>
      <c r="G130" s="19" t="s">
        <v>187</v>
      </c>
      <c r="H130" s="39">
        <v>1200</v>
      </c>
      <c r="I130" s="58">
        <f>IF(TBRegistroEntradas[[#This Row],[Data do Caixa Realizado]]="",0,MONTH(TBRegistroEntradas[[#This Row],[Data do Caixa Realizado]]))</f>
        <v>8</v>
      </c>
      <c r="J130" s="65">
        <f>IF(TBRegistroEntradas[[#This Row],[Data do Caixa Realizado]]="",0,YEAR(TBRegistroEntradas[[#This Row],[Data do Caixa Realizado]]))</f>
        <v>2018</v>
      </c>
      <c r="K130" s="57">
        <f>IF(TBRegistroEntradas[[#This Row],[Data da Competência]]="",0,MONTH(TBRegistroEntradas[[#This Row],[Data da Competência]]))</f>
        <v>8</v>
      </c>
      <c r="L130" s="65">
        <f>IF(TBRegistroEntradas[[#This Row],[Data da Competência]]="",0,YEAR(TBRegistroEntradas[[#This Row],[Data da Competência]]))</f>
        <v>2018</v>
      </c>
      <c r="M130" s="65">
        <f>IF(TBRegistroEntradas[[#This Row],[Data do Caixa Previsto]]="",0,MONTH(TBRegistroEntradas[[#This Row],[Data do Caixa Previsto]]))</f>
        <v>8</v>
      </c>
      <c r="N130" s="65">
        <f>IF(TBRegistroEntradas[[#This Row],[Data do Caixa Previsto]]="",0,YEAR(TBRegistroEntradas[[#This Row],[Data do Caixa Previsto]]))</f>
        <v>2018</v>
      </c>
    </row>
    <row r="131" spans="2:14" x14ac:dyDescent="0.25">
      <c r="B131" s="38">
        <v>43343.77071694022</v>
      </c>
      <c r="C131" s="38">
        <v>43323</v>
      </c>
      <c r="D131" s="38">
        <v>43343.77071694022</v>
      </c>
      <c r="E131" s="19" t="s">
        <v>28</v>
      </c>
      <c r="F131" s="19" t="s">
        <v>35</v>
      </c>
      <c r="G131" s="19" t="s">
        <v>188</v>
      </c>
      <c r="H131" s="39">
        <v>405</v>
      </c>
      <c r="I131" s="58">
        <f>IF(TBRegistroEntradas[[#This Row],[Data do Caixa Realizado]]="",0,MONTH(TBRegistroEntradas[[#This Row],[Data do Caixa Realizado]]))</f>
        <v>8</v>
      </c>
      <c r="J131" s="65">
        <f>IF(TBRegistroEntradas[[#This Row],[Data do Caixa Realizado]]="",0,YEAR(TBRegistroEntradas[[#This Row],[Data do Caixa Realizado]]))</f>
        <v>2018</v>
      </c>
      <c r="K131" s="57">
        <f>IF(TBRegistroEntradas[[#This Row],[Data da Competência]]="",0,MONTH(TBRegistroEntradas[[#This Row],[Data da Competência]]))</f>
        <v>8</v>
      </c>
      <c r="L131" s="65">
        <f>IF(TBRegistroEntradas[[#This Row],[Data da Competência]]="",0,YEAR(TBRegistroEntradas[[#This Row],[Data da Competência]]))</f>
        <v>2018</v>
      </c>
      <c r="M131" s="65">
        <f>IF(TBRegistroEntradas[[#This Row],[Data do Caixa Previsto]]="",0,MONTH(TBRegistroEntradas[[#This Row],[Data do Caixa Previsto]]))</f>
        <v>8</v>
      </c>
      <c r="N131" s="65">
        <f>IF(TBRegistroEntradas[[#This Row],[Data do Caixa Previsto]]="",0,YEAR(TBRegistroEntradas[[#This Row],[Data do Caixa Previsto]]))</f>
        <v>2018</v>
      </c>
    </row>
    <row r="132" spans="2:14" x14ac:dyDescent="0.25">
      <c r="B132" s="38">
        <v>43360.32999077069</v>
      </c>
      <c r="C132" s="38">
        <v>43326</v>
      </c>
      <c r="D132" s="38">
        <v>43360.32999077069</v>
      </c>
      <c r="E132" s="19" t="s">
        <v>28</v>
      </c>
      <c r="F132" s="19" t="s">
        <v>34</v>
      </c>
      <c r="G132" s="19" t="s">
        <v>154</v>
      </c>
      <c r="H132" s="39">
        <v>3080</v>
      </c>
      <c r="I132" s="58">
        <f>IF(TBRegistroEntradas[[#This Row],[Data do Caixa Realizado]]="",0,MONTH(TBRegistroEntradas[[#This Row],[Data do Caixa Realizado]]))</f>
        <v>9</v>
      </c>
      <c r="J132" s="65">
        <f>IF(TBRegistroEntradas[[#This Row],[Data do Caixa Realizado]]="",0,YEAR(TBRegistroEntradas[[#This Row],[Data do Caixa Realizado]]))</f>
        <v>2018</v>
      </c>
      <c r="K132" s="57">
        <f>IF(TBRegistroEntradas[[#This Row],[Data da Competência]]="",0,MONTH(TBRegistroEntradas[[#This Row],[Data da Competência]]))</f>
        <v>8</v>
      </c>
      <c r="L132" s="65">
        <f>IF(TBRegistroEntradas[[#This Row],[Data da Competência]]="",0,YEAR(TBRegistroEntradas[[#This Row],[Data da Competência]]))</f>
        <v>2018</v>
      </c>
      <c r="M132" s="65">
        <f>IF(TBRegistroEntradas[[#This Row],[Data do Caixa Previsto]]="",0,MONTH(TBRegistroEntradas[[#This Row],[Data do Caixa Previsto]]))</f>
        <v>9</v>
      </c>
      <c r="N132" s="65">
        <f>IF(TBRegistroEntradas[[#This Row],[Data do Caixa Previsto]]="",0,YEAR(TBRegistroEntradas[[#This Row],[Data do Caixa Previsto]]))</f>
        <v>2018</v>
      </c>
    </row>
    <row r="133" spans="2:14" x14ac:dyDescent="0.25">
      <c r="B133" s="38">
        <v>43329.315214521994</v>
      </c>
      <c r="C133" s="38">
        <v>43329</v>
      </c>
      <c r="D133" s="38">
        <v>43329.315214521994</v>
      </c>
      <c r="E133" s="19" t="s">
        <v>28</v>
      </c>
      <c r="F133" s="19" t="s">
        <v>37</v>
      </c>
      <c r="G133" s="19" t="s">
        <v>189</v>
      </c>
      <c r="H133" s="39">
        <v>2137</v>
      </c>
      <c r="I133" s="58">
        <f>IF(TBRegistroEntradas[[#This Row],[Data do Caixa Realizado]]="",0,MONTH(TBRegistroEntradas[[#This Row],[Data do Caixa Realizado]]))</f>
        <v>8</v>
      </c>
      <c r="J133" s="65">
        <f>IF(TBRegistroEntradas[[#This Row],[Data do Caixa Realizado]]="",0,YEAR(TBRegistroEntradas[[#This Row],[Data do Caixa Realizado]]))</f>
        <v>2018</v>
      </c>
      <c r="K133" s="57">
        <f>IF(TBRegistroEntradas[[#This Row],[Data da Competência]]="",0,MONTH(TBRegistroEntradas[[#This Row],[Data da Competência]]))</f>
        <v>8</v>
      </c>
      <c r="L133" s="65">
        <f>IF(TBRegistroEntradas[[#This Row],[Data da Competência]]="",0,YEAR(TBRegistroEntradas[[#This Row],[Data da Competência]]))</f>
        <v>2018</v>
      </c>
      <c r="M133" s="65">
        <f>IF(TBRegistroEntradas[[#This Row],[Data do Caixa Previsto]]="",0,MONTH(TBRegistroEntradas[[#This Row],[Data do Caixa Previsto]]))</f>
        <v>8</v>
      </c>
      <c r="N133" s="65">
        <f>IF(TBRegistroEntradas[[#This Row],[Data do Caixa Previsto]]="",0,YEAR(TBRegistroEntradas[[#This Row],[Data do Caixa Previsto]]))</f>
        <v>2018</v>
      </c>
    </row>
    <row r="134" spans="2:14" x14ac:dyDescent="0.25">
      <c r="B134" s="38">
        <v>43388.49957155843</v>
      </c>
      <c r="C134" s="38">
        <v>43336</v>
      </c>
      <c r="D134" s="38">
        <v>43388.49957155843</v>
      </c>
      <c r="E134" s="19" t="s">
        <v>28</v>
      </c>
      <c r="F134" s="19" t="s">
        <v>38</v>
      </c>
      <c r="G134" s="19" t="s">
        <v>190</v>
      </c>
      <c r="H134" s="39">
        <v>4287</v>
      </c>
      <c r="I134" s="58">
        <f>IF(TBRegistroEntradas[[#This Row],[Data do Caixa Realizado]]="",0,MONTH(TBRegistroEntradas[[#This Row],[Data do Caixa Realizado]]))</f>
        <v>10</v>
      </c>
      <c r="J134" s="65">
        <f>IF(TBRegistroEntradas[[#This Row],[Data do Caixa Realizado]]="",0,YEAR(TBRegistroEntradas[[#This Row],[Data do Caixa Realizado]]))</f>
        <v>2018</v>
      </c>
      <c r="K134" s="57">
        <f>IF(TBRegistroEntradas[[#This Row],[Data da Competência]]="",0,MONTH(TBRegistroEntradas[[#This Row],[Data da Competência]]))</f>
        <v>8</v>
      </c>
      <c r="L134" s="65">
        <f>IF(TBRegistroEntradas[[#This Row],[Data da Competência]]="",0,YEAR(TBRegistroEntradas[[#This Row],[Data da Competência]]))</f>
        <v>2018</v>
      </c>
      <c r="M134" s="65">
        <f>IF(TBRegistroEntradas[[#This Row],[Data do Caixa Previsto]]="",0,MONTH(TBRegistroEntradas[[#This Row],[Data do Caixa Previsto]]))</f>
        <v>10</v>
      </c>
      <c r="N134" s="65">
        <f>IF(TBRegistroEntradas[[#This Row],[Data do Caixa Previsto]]="",0,YEAR(TBRegistroEntradas[[#This Row],[Data do Caixa Previsto]]))</f>
        <v>2018</v>
      </c>
    </row>
    <row r="135" spans="2:14" x14ac:dyDescent="0.25">
      <c r="B135" s="38">
        <v>43395.898810917068</v>
      </c>
      <c r="C135" s="38">
        <v>43338</v>
      </c>
      <c r="D135" s="38">
        <v>43395.898810917068</v>
      </c>
      <c r="E135" s="19" t="s">
        <v>28</v>
      </c>
      <c r="F135" s="19" t="s">
        <v>38</v>
      </c>
      <c r="G135" s="19" t="s">
        <v>191</v>
      </c>
      <c r="H135" s="39">
        <v>4857</v>
      </c>
      <c r="I135" s="58">
        <f>IF(TBRegistroEntradas[[#This Row],[Data do Caixa Realizado]]="",0,MONTH(TBRegistroEntradas[[#This Row],[Data do Caixa Realizado]]))</f>
        <v>10</v>
      </c>
      <c r="J135" s="65">
        <f>IF(TBRegistroEntradas[[#This Row],[Data do Caixa Realizado]]="",0,YEAR(TBRegistroEntradas[[#This Row],[Data do Caixa Realizado]]))</f>
        <v>2018</v>
      </c>
      <c r="K135" s="57">
        <f>IF(TBRegistroEntradas[[#This Row],[Data da Competência]]="",0,MONTH(TBRegistroEntradas[[#This Row],[Data da Competência]]))</f>
        <v>8</v>
      </c>
      <c r="L135" s="65">
        <f>IF(TBRegistroEntradas[[#This Row],[Data da Competência]]="",0,YEAR(TBRegistroEntradas[[#This Row],[Data da Competência]]))</f>
        <v>2018</v>
      </c>
      <c r="M135" s="65">
        <f>IF(TBRegistroEntradas[[#This Row],[Data do Caixa Previsto]]="",0,MONTH(TBRegistroEntradas[[#This Row],[Data do Caixa Previsto]]))</f>
        <v>10</v>
      </c>
      <c r="N135" s="65">
        <f>IF(TBRegistroEntradas[[#This Row],[Data do Caixa Previsto]]="",0,YEAR(TBRegistroEntradas[[#This Row],[Data do Caixa Previsto]]))</f>
        <v>2018</v>
      </c>
    </row>
    <row r="136" spans="2:14" x14ac:dyDescent="0.25">
      <c r="B136" s="38">
        <v>43393.910050358987</v>
      </c>
      <c r="C136" s="38">
        <v>43342</v>
      </c>
      <c r="D136" s="38">
        <v>43393.910050358987</v>
      </c>
      <c r="E136" s="19" t="s">
        <v>28</v>
      </c>
      <c r="F136" s="19" t="s">
        <v>37</v>
      </c>
      <c r="G136" s="19" t="s">
        <v>192</v>
      </c>
      <c r="H136" s="39">
        <v>507</v>
      </c>
      <c r="I136" s="58">
        <f>IF(TBRegistroEntradas[[#This Row],[Data do Caixa Realizado]]="",0,MONTH(TBRegistroEntradas[[#This Row],[Data do Caixa Realizado]]))</f>
        <v>10</v>
      </c>
      <c r="J136" s="65">
        <f>IF(TBRegistroEntradas[[#This Row],[Data do Caixa Realizado]]="",0,YEAR(TBRegistroEntradas[[#This Row],[Data do Caixa Realizado]]))</f>
        <v>2018</v>
      </c>
      <c r="K136" s="57">
        <f>IF(TBRegistroEntradas[[#This Row],[Data da Competência]]="",0,MONTH(TBRegistroEntradas[[#This Row],[Data da Competência]]))</f>
        <v>8</v>
      </c>
      <c r="L136" s="65">
        <f>IF(TBRegistroEntradas[[#This Row],[Data da Competência]]="",0,YEAR(TBRegistroEntradas[[#This Row],[Data da Competência]]))</f>
        <v>2018</v>
      </c>
      <c r="M136" s="65">
        <f>IF(TBRegistroEntradas[[#This Row],[Data do Caixa Previsto]]="",0,MONTH(TBRegistroEntradas[[#This Row],[Data do Caixa Previsto]]))</f>
        <v>10</v>
      </c>
      <c r="N136" s="65">
        <f>IF(TBRegistroEntradas[[#This Row],[Data do Caixa Previsto]]="",0,YEAR(TBRegistroEntradas[[#This Row],[Data do Caixa Previsto]]))</f>
        <v>2018</v>
      </c>
    </row>
    <row r="137" spans="2:14" x14ac:dyDescent="0.25">
      <c r="B137" s="38">
        <v>43354.387651420941</v>
      </c>
      <c r="C137" s="38">
        <v>43343</v>
      </c>
      <c r="D137" s="38">
        <v>43354.387651420941</v>
      </c>
      <c r="E137" s="19" t="s">
        <v>28</v>
      </c>
      <c r="F137" s="19" t="s">
        <v>35</v>
      </c>
      <c r="G137" s="19" t="s">
        <v>193</v>
      </c>
      <c r="H137" s="39">
        <v>2467</v>
      </c>
      <c r="I137" s="58">
        <f>IF(TBRegistroEntradas[[#This Row],[Data do Caixa Realizado]]="",0,MONTH(TBRegistroEntradas[[#This Row],[Data do Caixa Realizado]]))</f>
        <v>9</v>
      </c>
      <c r="J137" s="65">
        <f>IF(TBRegistroEntradas[[#This Row],[Data do Caixa Realizado]]="",0,YEAR(TBRegistroEntradas[[#This Row],[Data do Caixa Realizado]]))</f>
        <v>2018</v>
      </c>
      <c r="K137" s="57">
        <f>IF(TBRegistroEntradas[[#This Row],[Data da Competência]]="",0,MONTH(TBRegistroEntradas[[#This Row],[Data da Competência]]))</f>
        <v>8</v>
      </c>
      <c r="L137" s="65">
        <f>IF(TBRegistroEntradas[[#This Row],[Data da Competência]]="",0,YEAR(TBRegistroEntradas[[#This Row],[Data da Competência]]))</f>
        <v>2018</v>
      </c>
      <c r="M137" s="65">
        <f>IF(TBRegistroEntradas[[#This Row],[Data do Caixa Previsto]]="",0,MONTH(TBRegistroEntradas[[#This Row],[Data do Caixa Previsto]]))</f>
        <v>9</v>
      </c>
      <c r="N137" s="65">
        <f>IF(TBRegistroEntradas[[#This Row],[Data do Caixa Previsto]]="",0,YEAR(TBRegistroEntradas[[#This Row],[Data do Caixa Previsto]]))</f>
        <v>2018</v>
      </c>
    </row>
    <row r="138" spans="2:14" x14ac:dyDescent="0.25">
      <c r="B138" s="38" t="s">
        <v>70</v>
      </c>
      <c r="C138" s="38">
        <v>43344</v>
      </c>
      <c r="D138" s="38">
        <v>43370.663792328756</v>
      </c>
      <c r="E138" s="19" t="s">
        <v>28</v>
      </c>
      <c r="F138" s="19" t="s">
        <v>37</v>
      </c>
      <c r="G138" s="19" t="s">
        <v>194</v>
      </c>
      <c r="H138" s="39">
        <v>4253</v>
      </c>
      <c r="I138" s="58">
        <f>IF(TBRegistroEntradas[[#This Row],[Data do Caixa Realizado]]="",0,MONTH(TBRegistroEntradas[[#This Row],[Data do Caixa Realizado]]))</f>
        <v>0</v>
      </c>
      <c r="J138" s="65">
        <f>IF(TBRegistroEntradas[[#This Row],[Data do Caixa Realizado]]="",0,YEAR(TBRegistroEntradas[[#This Row],[Data do Caixa Realizado]]))</f>
        <v>0</v>
      </c>
      <c r="K138" s="57">
        <f>IF(TBRegistroEntradas[[#This Row],[Data da Competência]]="",0,MONTH(TBRegistroEntradas[[#This Row],[Data da Competência]]))</f>
        <v>9</v>
      </c>
      <c r="L138" s="65">
        <f>IF(TBRegistroEntradas[[#This Row],[Data da Competência]]="",0,YEAR(TBRegistroEntradas[[#This Row],[Data da Competência]]))</f>
        <v>2018</v>
      </c>
      <c r="M138" s="65">
        <f>IF(TBRegistroEntradas[[#This Row],[Data do Caixa Previsto]]="",0,MONTH(TBRegistroEntradas[[#This Row],[Data do Caixa Previsto]]))</f>
        <v>9</v>
      </c>
      <c r="N138" s="65">
        <f>IF(TBRegistroEntradas[[#This Row],[Data do Caixa Previsto]]="",0,YEAR(TBRegistroEntradas[[#This Row],[Data do Caixa Previsto]]))</f>
        <v>2018</v>
      </c>
    </row>
    <row r="139" spans="2:14" x14ac:dyDescent="0.25">
      <c r="B139" s="38">
        <v>43357.782262904322</v>
      </c>
      <c r="C139" s="38">
        <v>43350</v>
      </c>
      <c r="D139" s="38">
        <v>43357.782262904322</v>
      </c>
      <c r="E139" s="19" t="s">
        <v>28</v>
      </c>
      <c r="F139" s="19" t="s">
        <v>38</v>
      </c>
      <c r="G139" s="19" t="s">
        <v>195</v>
      </c>
      <c r="H139" s="39">
        <v>2391</v>
      </c>
      <c r="I139" s="58">
        <f>IF(TBRegistroEntradas[[#This Row],[Data do Caixa Realizado]]="",0,MONTH(TBRegistroEntradas[[#This Row],[Data do Caixa Realizado]]))</f>
        <v>9</v>
      </c>
      <c r="J139" s="65">
        <f>IF(TBRegistroEntradas[[#This Row],[Data do Caixa Realizado]]="",0,YEAR(TBRegistroEntradas[[#This Row],[Data do Caixa Realizado]]))</f>
        <v>2018</v>
      </c>
      <c r="K139" s="57">
        <f>IF(TBRegistroEntradas[[#This Row],[Data da Competência]]="",0,MONTH(TBRegistroEntradas[[#This Row],[Data da Competência]]))</f>
        <v>9</v>
      </c>
      <c r="L139" s="65">
        <f>IF(TBRegistroEntradas[[#This Row],[Data da Competência]]="",0,YEAR(TBRegistroEntradas[[#This Row],[Data da Competência]]))</f>
        <v>2018</v>
      </c>
      <c r="M139" s="65">
        <f>IF(TBRegistroEntradas[[#This Row],[Data do Caixa Previsto]]="",0,MONTH(TBRegistroEntradas[[#This Row],[Data do Caixa Previsto]]))</f>
        <v>9</v>
      </c>
      <c r="N139" s="65">
        <f>IF(TBRegistroEntradas[[#This Row],[Data do Caixa Previsto]]="",0,YEAR(TBRegistroEntradas[[#This Row],[Data do Caixa Previsto]]))</f>
        <v>2018</v>
      </c>
    </row>
    <row r="140" spans="2:14" x14ac:dyDescent="0.25">
      <c r="B140" s="38">
        <v>43370.746792358121</v>
      </c>
      <c r="C140" s="38">
        <v>43352</v>
      </c>
      <c r="D140" s="38">
        <v>43365.799147030826</v>
      </c>
      <c r="E140" s="19" t="s">
        <v>28</v>
      </c>
      <c r="F140" s="19" t="s">
        <v>37</v>
      </c>
      <c r="G140" s="19" t="s">
        <v>196</v>
      </c>
      <c r="H140" s="39">
        <v>3669</v>
      </c>
      <c r="I140" s="58">
        <f>IF(TBRegistroEntradas[[#This Row],[Data do Caixa Realizado]]="",0,MONTH(TBRegistroEntradas[[#This Row],[Data do Caixa Realizado]]))</f>
        <v>9</v>
      </c>
      <c r="J140" s="65">
        <f>IF(TBRegistroEntradas[[#This Row],[Data do Caixa Realizado]]="",0,YEAR(TBRegistroEntradas[[#This Row],[Data do Caixa Realizado]]))</f>
        <v>2018</v>
      </c>
      <c r="K140" s="57">
        <f>IF(TBRegistroEntradas[[#This Row],[Data da Competência]]="",0,MONTH(TBRegistroEntradas[[#This Row],[Data da Competência]]))</f>
        <v>9</v>
      </c>
      <c r="L140" s="65">
        <f>IF(TBRegistroEntradas[[#This Row],[Data da Competência]]="",0,YEAR(TBRegistroEntradas[[#This Row],[Data da Competência]]))</f>
        <v>2018</v>
      </c>
      <c r="M140" s="65">
        <f>IF(TBRegistroEntradas[[#This Row],[Data do Caixa Previsto]]="",0,MONTH(TBRegistroEntradas[[#This Row],[Data do Caixa Previsto]]))</f>
        <v>9</v>
      </c>
      <c r="N140" s="65">
        <f>IF(TBRegistroEntradas[[#This Row],[Data do Caixa Previsto]]="",0,YEAR(TBRegistroEntradas[[#This Row],[Data do Caixa Previsto]]))</f>
        <v>2018</v>
      </c>
    </row>
    <row r="141" spans="2:14" x14ac:dyDescent="0.25">
      <c r="B141" s="38">
        <v>43452.502445224149</v>
      </c>
      <c r="C141" s="38">
        <v>43355</v>
      </c>
      <c r="D141" s="38">
        <v>43383.231108677093</v>
      </c>
      <c r="E141" s="19" t="s">
        <v>28</v>
      </c>
      <c r="F141" s="19" t="s">
        <v>37</v>
      </c>
      <c r="G141" s="19" t="s">
        <v>197</v>
      </c>
      <c r="H141" s="39">
        <v>1207</v>
      </c>
      <c r="I141" s="58">
        <f>IF(TBRegistroEntradas[[#This Row],[Data do Caixa Realizado]]="",0,MONTH(TBRegistroEntradas[[#This Row],[Data do Caixa Realizado]]))</f>
        <v>12</v>
      </c>
      <c r="J141" s="65">
        <f>IF(TBRegistroEntradas[[#This Row],[Data do Caixa Realizado]]="",0,YEAR(TBRegistroEntradas[[#This Row],[Data do Caixa Realizado]]))</f>
        <v>2018</v>
      </c>
      <c r="K141" s="57">
        <f>IF(TBRegistroEntradas[[#This Row],[Data da Competência]]="",0,MONTH(TBRegistroEntradas[[#This Row],[Data da Competência]]))</f>
        <v>9</v>
      </c>
      <c r="L141" s="65">
        <f>IF(TBRegistroEntradas[[#This Row],[Data da Competência]]="",0,YEAR(TBRegistroEntradas[[#This Row],[Data da Competência]]))</f>
        <v>2018</v>
      </c>
      <c r="M141" s="65">
        <f>IF(TBRegistroEntradas[[#This Row],[Data do Caixa Previsto]]="",0,MONTH(TBRegistroEntradas[[#This Row],[Data do Caixa Previsto]]))</f>
        <v>10</v>
      </c>
      <c r="N141" s="65">
        <f>IF(TBRegistroEntradas[[#This Row],[Data do Caixa Previsto]]="",0,YEAR(TBRegistroEntradas[[#This Row],[Data do Caixa Previsto]]))</f>
        <v>2018</v>
      </c>
    </row>
    <row r="142" spans="2:14" x14ac:dyDescent="0.25">
      <c r="B142" s="38">
        <v>43412.045933493078</v>
      </c>
      <c r="C142" s="38">
        <v>43361</v>
      </c>
      <c r="D142" s="38">
        <v>43412.045933493078</v>
      </c>
      <c r="E142" s="19" t="s">
        <v>28</v>
      </c>
      <c r="F142" s="19" t="s">
        <v>35</v>
      </c>
      <c r="G142" s="19" t="s">
        <v>198</v>
      </c>
      <c r="H142" s="39">
        <v>2539</v>
      </c>
      <c r="I142" s="58">
        <f>IF(TBRegistroEntradas[[#This Row],[Data do Caixa Realizado]]="",0,MONTH(TBRegistroEntradas[[#This Row],[Data do Caixa Realizado]]))</f>
        <v>11</v>
      </c>
      <c r="J142" s="65">
        <f>IF(TBRegistroEntradas[[#This Row],[Data do Caixa Realizado]]="",0,YEAR(TBRegistroEntradas[[#This Row],[Data do Caixa Realizado]]))</f>
        <v>2018</v>
      </c>
      <c r="K142" s="57">
        <f>IF(TBRegistroEntradas[[#This Row],[Data da Competência]]="",0,MONTH(TBRegistroEntradas[[#This Row],[Data da Competência]]))</f>
        <v>9</v>
      </c>
      <c r="L142" s="65">
        <f>IF(TBRegistroEntradas[[#This Row],[Data da Competência]]="",0,YEAR(TBRegistroEntradas[[#This Row],[Data da Competência]]))</f>
        <v>2018</v>
      </c>
      <c r="M142" s="65">
        <f>IF(TBRegistroEntradas[[#This Row],[Data do Caixa Previsto]]="",0,MONTH(TBRegistroEntradas[[#This Row],[Data do Caixa Previsto]]))</f>
        <v>11</v>
      </c>
      <c r="N142" s="65">
        <f>IF(TBRegistroEntradas[[#This Row],[Data do Caixa Previsto]]="",0,YEAR(TBRegistroEntradas[[#This Row],[Data do Caixa Previsto]]))</f>
        <v>2018</v>
      </c>
    </row>
    <row r="143" spans="2:14" x14ac:dyDescent="0.25">
      <c r="B143" s="38">
        <v>43374.505096957248</v>
      </c>
      <c r="C143" s="38">
        <v>43363</v>
      </c>
      <c r="D143" s="38">
        <v>43374.505096957248</v>
      </c>
      <c r="E143" s="19" t="s">
        <v>28</v>
      </c>
      <c r="F143" s="19" t="s">
        <v>36</v>
      </c>
      <c r="G143" s="19" t="s">
        <v>199</v>
      </c>
      <c r="H143" s="39">
        <v>2895</v>
      </c>
      <c r="I143" s="58">
        <f>IF(TBRegistroEntradas[[#This Row],[Data do Caixa Realizado]]="",0,MONTH(TBRegistroEntradas[[#This Row],[Data do Caixa Realizado]]))</f>
        <v>10</v>
      </c>
      <c r="J143" s="65">
        <f>IF(TBRegistroEntradas[[#This Row],[Data do Caixa Realizado]]="",0,YEAR(TBRegistroEntradas[[#This Row],[Data do Caixa Realizado]]))</f>
        <v>2018</v>
      </c>
      <c r="K143" s="57">
        <f>IF(TBRegistroEntradas[[#This Row],[Data da Competência]]="",0,MONTH(TBRegistroEntradas[[#This Row],[Data da Competência]]))</f>
        <v>9</v>
      </c>
      <c r="L143" s="65">
        <f>IF(TBRegistroEntradas[[#This Row],[Data da Competência]]="",0,YEAR(TBRegistroEntradas[[#This Row],[Data da Competência]]))</f>
        <v>2018</v>
      </c>
      <c r="M143" s="65">
        <f>IF(TBRegistroEntradas[[#This Row],[Data do Caixa Previsto]]="",0,MONTH(TBRegistroEntradas[[#This Row],[Data do Caixa Previsto]]))</f>
        <v>10</v>
      </c>
      <c r="N143" s="65">
        <f>IF(TBRegistroEntradas[[#This Row],[Data do Caixa Previsto]]="",0,YEAR(TBRegistroEntradas[[#This Row],[Data do Caixa Previsto]]))</f>
        <v>2018</v>
      </c>
    </row>
    <row r="144" spans="2:14" x14ac:dyDescent="0.25">
      <c r="B144" s="38">
        <v>43388.790596442639</v>
      </c>
      <c r="C144" s="38">
        <v>43364</v>
      </c>
      <c r="D144" s="38">
        <v>43377.195562585111</v>
      </c>
      <c r="E144" s="19" t="s">
        <v>28</v>
      </c>
      <c r="F144" s="19" t="s">
        <v>37</v>
      </c>
      <c r="G144" s="19" t="s">
        <v>200</v>
      </c>
      <c r="H144" s="39">
        <v>2106</v>
      </c>
      <c r="I144" s="58">
        <f>IF(TBRegistroEntradas[[#This Row],[Data do Caixa Realizado]]="",0,MONTH(TBRegistroEntradas[[#This Row],[Data do Caixa Realizado]]))</f>
        <v>10</v>
      </c>
      <c r="J144" s="65">
        <f>IF(TBRegistroEntradas[[#This Row],[Data do Caixa Realizado]]="",0,YEAR(TBRegistroEntradas[[#This Row],[Data do Caixa Realizado]]))</f>
        <v>2018</v>
      </c>
      <c r="K144" s="57">
        <f>IF(TBRegistroEntradas[[#This Row],[Data da Competência]]="",0,MONTH(TBRegistroEntradas[[#This Row],[Data da Competência]]))</f>
        <v>9</v>
      </c>
      <c r="L144" s="65">
        <f>IF(TBRegistroEntradas[[#This Row],[Data da Competência]]="",0,YEAR(TBRegistroEntradas[[#This Row],[Data da Competência]]))</f>
        <v>2018</v>
      </c>
      <c r="M144" s="65">
        <f>IF(TBRegistroEntradas[[#This Row],[Data do Caixa Previsto]]="",0,MONTH(TBRegistroEntradas[[#This Row],[Data do Caixa Previsto]]))</f>
        <v>10</v>
      </c>
      <c r="N144" s="65">
        <f>IF(TBRegistroEntradas[[#This Row],[Data do Caixa Previsto]]="",0,YEAR(TBRegistroEntradas[[#This Row],[Data do Caixa Previsto]]))</f>
        <v>2018</v>
      </c>
    </row>
    <row r="145" spans="2:14" x14ac:dyDescent="0.25">
      <c r="B145" s="38">
        <v>43405.698265794999</v>
      </c>
      <c r="C145" s="38">
        <v>43366</v>
      </c>
      <c r="D145" s="38">
        <v>43405.698265794999</v>
      </c>
      <c r="E145" s="19" t="s">
        <v>28</v>
      </c>
      <c r="F145" s="19" t="s">
        <v>36</v>
      </c>
      <c r="G145" s="19" t="s">
        <v>201</v>
      </c>
      <c r="H145" s="39">
        <v>3742</v>
      </c>
      <c r="I145" s="58">
        <f>IF(TBRegistroEntradas[[#This Row],[Data do Caixa Realizado]]="",0,MONTH(TBRegistroEntradas[[#This Row],[Data do Caixa Realizado]]))</f>
        <v>11</v>
      </c>
      <c r="J145" s="65">
        <f>IF(TBRegistroEntradas[[#This Row],[Data do Caixa Realizado]]="",0,YEAR(TBRegistroEntradas[[#This Row],[Data do Caixa Realizado]]))</f>
        <v>2018</v>
      </c>
      <c r="K145" s="57">
        <f>IF(TBRegistroEntradas[[#This Row],[Data da Competência]]="",0,MONTH(TBRegistroEntradas[[#This Row],[Data da Competência]]))</f>
        <v>9</v>
      </c>
      <c r="L145" s="65">
        <f>IF(TBRegistroEntradas[[#This Row],[Data da Competência]]="",0,YEAR(TBRegistroEntradas[[#This Row],[Data da Competência]]))</f>
        <v>2018</v>
      </c>
      <c r="M145" s="65">
        <f>IF(TBRegistroEntradas[[#This Row],[Data do Caixa Previsto]]="",0,MONTH(TBRegistroEntradas[[#This Row],[Data do Caixa Previsto]]))</f>
        <v>11</v>
      </c>
      <c r="N145" s="65">
        <f>IF(TBRegistroEntradas[[#This Row],[Data do Caixa Previsto]]="",0,YEAR(TBRegistroEntradas[[#This Row],[Data do Caixa Previsto]]))</f>
        <v>2018</v>
      </c>
    </row>
    <row r="146" spans="2:14" x14ac:dyDescent="0.25">
      <c r="B146" s="38">
        <v>43395.635115246572</v>
      </c>
      <c r="C146" s="38">
        <v>43369</v>
      </c>
      <c r="D146" s="38">
        <v>43395.635115246572</v>
      </c>
      <c r="E146" s="19" t="s">
        <v>28</v>
      </c>
      <c r="F146" s="19" t="s">
        <v>35</v>
      </c>
      <c r="G146" s="19" t="s">
        <v>202</v>
      </c>
      <c r="H146" s="39">
        <v>3222</v>
      </c>
      <c r="I146" s="58">
        <f>IF(TBRegistroEntradas[[#This Row],[Data do Caixa Realizado]]="",0,MONTH(TBRegistroEntradas[[#This Row],[Data do Caixa Realizado]]))</f>
        <v>10</v>
      </c>
      <c r="J146" s="65">
        <f>IF(TBRegistroEntradas[[#This Row],[Data do Caixa Realizado]]="",0,YEAR(TBRegistroEntradas[[#This Row],[Data do Caixa Realizado]]))</f>
        <v>2018</v>
      </c>
      <c r="K146" s="57">
        <f>IF(TBRegistroEntradas[[#This Row],[Data da Competência]]="",0,MONTH(TBRegistroEntradas[[#This Row],[Data da Competência]]))</f>
        <v>9</v>
      </c>
      <c r="L146" s="65">
        <f>IF(TBRegistroEntradas[[#This Row],[Data da Competência]]="",0,YEAR(TBRegistroEntradas[[#This Row],[Data da Competência]]))</f>
        <v>2018</v>
      </c>
      <c r="M146" s="65">
        <f>IF(TBRegistroEntradas[[#This Row],[Data do Caixa Previsto]]="",0,MONTH(TBRegistroEntradas[[#This Row],[Data do Caixa Previsto]]))</f>
        <v>10</v>
      </c>
      <c r="N146" s="65">
        <f>IF(TBRegistroEntradas[[#This Row],[Data do Caixa Previsto]]="",0,YEAR(TBRegistroEntradas[[#This Row],[Data do Caixa Previsto]]))</f>
        <v>2018</v>
      </c>
    </row>
    <row r="147" spans="2:14" x14ac:dyDescent="0.25">
      <c r="B147" s="38">
        <v>43392.294011107704</v>
      </c>
      <c r="C147" s="38">
        <v>43374</v>
      </c>
      <c r="D147" s="38">
        <v>43392.294011107704</v>
      </c>
      <c r="E147" s="19" t="s">
        <v>28</v>
      </c>
      <c r="F147" s="19" t="s">
        <v>37</v>
      </c>
      <c r="G147" s="19" t="s">
        <v>203</v>
      </c>
      <c r="H147" s="39">
        <v>673</v>
      </c>
      <c r="I147" s="58">
        <f>IF(TBRegistroEntradas[[#This Row],[Data do Caixa Realizado]]="",0,MONTH(TBRegistroEntradas[[#This Row],[Data do Caixa Realizado]]))</f>
        <v>10</v>
      </c>
      <c r="J147" s="65">
        <f>IF(TBRegistroEntradas[[#This Row],[Data do Caixa Realizado]]="",0,YEAR(TBRegistroEntradas[[#This Row],[Data do Caixa Realizado]]))</f>
        <v>2018</v>
      </c>
      <c r="K147" s="57">
        <f>IF(TBRegistroEntradas[[#This Row],[Data da Competência]]="",0,MONTH(TBRegistroEntradas[[#This Row],[Data da Competência]]))</f>
        <v>10</v>
      </c>
      <c r="L147" s="65">
        <f>IF(TBRegistroEntradas[[#This Row],[Data da Competência]]="",0,YEAR(TBRegistroEntradas[[#This Row],[Data da Competência]]))</f>
        <v>2018</v>
      </c>
      <c r="M147" s="65">
        <f>IF(TBRegistroEntradas[[#This Row],[Data do Caixa Previsto]]="",0,MONTH(TBRegistroEntradas[[#This Row],[Data do Caixa Previsto]]))</f>
        <v>10</v>
      </c>
      <c r="N147" s="65">
        <f>IF(TBRegistroEntradas[[#This Row],[Data do Caixa Previsto]]="",0,YEAR(TBRegistroEntradas[[#This Row],[Data do Caixa Previsto]]))</f>
        <v>2018</v>
      </c>
    </row>
    <row r="148" spans="2:14" x14ac:dyDescent="0.25">
      <c r="B148" s="38" t="s">
        <v>70</v>
      </c>
      <c r="C148" s="38">
        <v>43378</v>
      </c>
      <c r="D148" s="38">
        <v>43399.816257310325</v>
      </c>
      <c r="E148" s="19" t="s">
        <v>28</v>
      </c>
      <c r="F148" s="19" t="s">
        <v>34</v>
      </c>
      <c r="G148" s="19" t="s">
        <v>204</v>
      </c>
      <c r="H148" s="39">
        <v>4922</v>
      </c>
      <c r="I148" s="58">
        <f>IF(TBRegistroEntradas[[#This Row],[Data do Caixa Realizado]]="",0,MONTH(TBRegistroEntradas[[#This Row],[Data do Caixa Realizado]]))</f>
        <v>0</v>
      </c>
      <c r="J148" s="65">
        <f>IF(TBRegistroEntradas[[#This Row],[Data do Caixa Realizado]]="",0,YEAR(TBRegistroEntradas[[#This Row],[Data do Caixa Realizado]]))</f>
        <v>0</v>
      </c>
      <c r="K148" s="57">
        <f>IF(TBRegistroEntradas[[#This Row],[Data da Competência]]="",0,MONTH(TBRegistroEntradas[[#This Row],[Data da Competência]]))</f>
        <v>10</v>
      </c>
      <c r="L148" s="65">
        <f>IF(TBRegistroEntradas[[#This Row],[Data da Competência]]="",0,YEAR(TBRegistroEntradas[[#This Row],[Data da Competência]]))</f>
        <v>2018</v>
      </c>
      <c r="M148" s="65">
        <f>IF(TBRegistroEntradas[[#This Row],[Data do Caixa Previsto]]="",0,MONTH(TBRegistroEntradas[[#This Row],[Data do Caixa Previsto]]))</f>
        <v>10</v>
      </c>
      <c r="N148" s="65">
        <f>IF(TBRegistroEntradas[[#This Row],[Data do Caixa Previsto]]="",0,YEAR(TBRegistroEntradas[[#This Row],[Data do Caixa Previsto]]))</f>
        <v>2018</v>
      </c>
    </row>
    <row r="149" spans="2:14" x14ac:dyDescent="0.25">
      <c r="B149" s="38">
        <v>43491.255960910879</v>
      </c>
      <c r="C149" s="38">
        <v>43382</v>
      </c>
      <c r="D149" s="38">
        <v>43432.893680650159</v>
      </c>
      <c r="E149" s="19" t="s">
        <v>28</v>
      </c>
      <c r="F149" s="19" t="s">
        <v>38</v>
      </c>
      <c r="G149" s="19" t="s">
        <v>205</v>
      </c>
      <c r="H149" s="39">
        <v>1688</v>
      </c>
      <c r="I149" s="58">
        <f>IF(TBRegistroEntradas[[#This Row],[Data do Caixa Realizado]]="",0,MONTH(TBRegistroEntradas[[#This Row],[Data do Caixa Realizado]]))</f>
        <v>1</v>
      </c>
      <c r="J149" s="65">
        <f>IF(TBRegistroEntradas[[#This Row],[Data do Caixa Realizado]]="",0,YEAR(TBRegistroEntradas[[#This Row],[Data do Caixa Realizado]]))</f>
        <v>2019</v>
      </c>
      <c r="K149" s="57">
        <f>IF(TBRegistroEntradas[[#This Row],[Data da Competência]]="",0,MONTH(TBRegistroEntradas[[#This Row],[Data da Competência]]))</f>
        <v>10</v>
      </c>
      <c r="L149" s="65">
        <f>IF(TBRegistroEntradas[[#This Row],[Data da Competência]]="",0,YEAR(TBRegistroEntradas[[#This Row],[Data da Competência]]))</f>
        <v>2018</v>
      </c>
      <c r="M149" s="65">
        <f>IF(TBRegistroEntradas[[#This Row],[Data do Caixa Previsto]]="",0,MONTH(TBRegistroEntradas[[#This Row],[Data do Caixa Previsto]]))</f>
        <v>11</v>
      </c>
      <c r="N149" s="65">
        <f>IF(TBRegistroEntradas[[#This Row],[Data do Caixa Previsto]]="",0,YEAR(TBRegistroEntradas[[#This Row],[Data do Caixa Previsto]]))</f>
        <v>2018</v>
      </c>
    </row>
    <row r="150" spans="2:14" x14ac:dyDescent="0.25">
      <c r="B150" s="38">
        <v>43442.77456497735</v>
      </c>
      <c r="C150" s="38">
        <v>43382</v>
      </c>
      <c r="D150" s="38">
        <v>43423.510226289633</v>
      </c>
      <c r="E150" s="19" t="s">
        <v>28</v>
      </c>
      <c r="F150" s="19" t="s">
        <v>38</v>
      </c>
      <c r="G150" s="19" t="s">
        <v>206</v>
      </c>
      <c r="H150" s="39">
        <v>979</v>
      </c>
      <c r="I150" s="58">
        <f>IF(TBRegistroEntradas[[#This Row],[Data do Caixa Realizado]]="",0,MONTH(TBRegistroEntradas[[#This Row],[Data do Caixa Realizado]]))</f>
        <v>12</v>
      </c>
      <c r="J150" s="65">
        <f>IF(TBRegistroEntradas[[#This Row],[Data do Caixa Realizado]]="",0,YEAR(TBRegistroEntradas[[#This Row],[Data do Caixa Realizado]]))</f>
        <v>2018</v>
      </c>
      <c r="K150" s="57">
        <f>IF(TBRegistroEntradas[[#This Row],[Data da Competência]]="",0,MONTH(TBRegistroEntradas[[#This Row],[Data da Competência]]))</f>
        <v>10</v>
      </c>
      <c r="L150" s="65">
        <f>IF(TBRegistroEntradas[[#This Row],[Data da Competência]]="",0,YEAR(TBRegistroEntradas[[#This Row],[Data da Competência]]))</f>
        <v>2018</v>
      </c>
      <c r="M150" s="65">
        <f>IF(TBRegistroEntradas[[#This Row],[Data do Caixa Previsto]]="",0,MONTH(TBRegistroEntradas[[#This Row],[Data do Caixa Previsto]]))</f>
        <v>11</v>
      </c>
      <c r="N150" s="65">
        <f>IF(TBRegistroEntradas[[#This Row],[Data do Caixa Previsto]]="",0,YEAR(TBRegistroEntradas[[#This Row],[Data do Caixa Previsto]]))</f>
        <v>2018</v>
      </c>
    </row>
    <row r="151" spans="2:14" x14ac:dyDescent="0.25">
      <c r="B151" s="38">
        <v>43400.871146361249</v>
      </c>
      <c r="C151" s="38">
        <v>43387</v>
      </c>
      <c r="D151" s="38">
        <v>43400.871146361249</v>
      </c>
      <c r="E151" s="19" t="s">
        <v>28</v>
      </c>
      <c r="F151" s="19" t="s">
        <v>37</v>
      </c>
      <c r="G151" s="19" t="s">
        <v>207</v>
      </c>
      <c r="H151" s="39">
        <v>3744</v>
      </c>
      <c r="I151" s="58">
        <f>IF(TBRegistroEntradas[[#This Row],[Data do Caixa Realizado]]="",0,MONTH(TBRegistroEntradas[[#This Row],[Data do Caixa Realizado]]))</f>
        <v>10</v>
      </c>
      <c r="J151" s="65">
        <f>IF(TBRegistroEntradas[[#This Row],[Data do Caixa Realizado]]="",0,YEAR(TBRegistroEntradas[[#This Row],[Data do Caixa Realizado]]))</f>
        <v>2018</v>
      </c>
      <c r="K151" s="57">
        <f>IF(TBRegistroEntradas[[#This Row],[Data da Competência]]="",0,MONTH(TBRegistroEntradas[[#This Row],[Data da Competência]]))</f>
        <v>10</v>
      </c>
      <c r="L151" s="65">
        <f>IF(TBRegistroEntradas[[#This Row],[Data da Competência]]="",0,YEAR(TBRegistroEntradas[[#This Row],[Data da Competência]]))</f>
        <v>2018</v>
      </c>
      <c r="M151" s="65">
        <f>IF(TBRegistroEntradas[[#This Row],[Data do Caixa Previsto]]="",0,MONTH(TBRegistroEntradas[[#This Row],[Data do Caixa Previsto]]))</f>
        <v>10</v>
      </c>
      <c r="N151" s="65">
        <f>IF(TBRegistroEntradas[[#This Row],[Data do Caixa Previsto]]="",0,YEAR(TBRegistroEntradas[[#This Row],[Data do Caixa Previsto]]))</f>
        <v>2018</v>
      </c>
    </row>
    <row r="152" spans="2:14" x14ac:dyDescent="0.25">
      <c r="B152" s="38">
        <v>43438.136766228803</v>
      </c>
      <c r="C152" s="38">
        <v>43389</v>
      </c>
      <c r="D152" s="38">
        <v>43438.136766228803</v>
      </c>
      <c r="E152" s="19" t="s">
        <v>28</v>
      </c>
      <c r="F152" s="19" t="s">
        <v>38</v>
      </c>
      <c r="G152" s="19" t="s">
        <v>208</v>
      </c>
      <c r="H152" s="39">
        <v>4061</v>
      </c>
      <c r="I152" s="58">
        <f>IF(TBRegistroEntradas[[#This Row],[Data do Caixa Realizado]]="",0,MONTH(TBRegistroEntradas[[#This Row],[Data do Caixa Realizado]]))</f>
        <v>12</v>
      </c>
      <c r="J152" s="65">
        <f>IF(TBRegistroEntradas[[#This Row],[Data do Caixa Realizado]]="",0,YEAR(TBRegistroEntradas[[#This Row],[Data do Caixa Realizado]]))</f>
        <v>2018</v>
      </c>
      <c r="K152" s="57">
        <f>IF(TBRegistroEntradas[[#This Row],[Data da Competência]]="",0,MONTH(TBRegistroEntradas[[#This Row],[Data da Competência]]))</f>
        <v>10</v>
      </c>
      <c r="L152" s="65">
        <f>IF(TBRegistroEntradas[[#This Row],[Data da Competência]]="",0,YEAR(TBRegistroEntradas[[#This Row],[Data da Competência]]))</f>
        <v>2018</v>
      </c>
      <c r="M152" s="65">
        <f>IF(TBRegistroEntradas[[#This Row],[Data do Caixa Previsto]]="",0,MONTH(TBRegistroEntradas[[#This Row],[Data do Caixa Previsto]]))</f>
        <v>12</v>
      </c>
      <c r="N152" s="65">
        <f>IF(TBRegistroEntradas[[#This Row],[Data do Caixa Previsto]]="",0,YEAR(TBRegistroEntradas[[#This Row],[Data do Caixa Previsto]]))</f>
        <v>2018</v>
      </c>
    </row>
    <row r="153" spans="2:14" x14ac:dyDescent="0.25">
      <c r="B153" s="38">
        <v>43493.104436604881</v>
      </c>
      <c r="C153" s="38">
        <v>43394</v>
      </c>
      <c r="D153" s="38">
        <v>43435.81232629544</v>
      </c>
      <c r="E153" s="19" t="s">
        <v>28</v>
      </c>
      <c r="F153" s="19" t="s">
        <v>35</v>
      </c>
      <c r="G153" s="19" t="s">
        <v>209</v>
      </c>
      <c r="H153" s="39">
        <v>4404</v>
      </c>
      <c r="I153" s="58">
        <f>IF(TBRegistroEntradas[[#This Row],[Data do Caixa Realizado]]="",0,MONTH(TBRegistroEntradas[[#This Row],[Data do Caixa Realizado]]))</f>
        <v>1</v>
      </c>
      <c r="J153" s="65">
        <f>IF(TBRegistroEntradas[[#This Row],[Data do Caixa Realizado]]="",0,YEAR(TBRegistroEntradas[[#This Row],[Data do Caixa Realizado]]))</f>
        <v>2019</v>
      </c>
      <c r="K153" s="57">
        <f>IF(TBRegistroEntradas[[#This Row],[Data da Competência]]="",0,MONTH(TBRegistroEntradas[[#This Row],[Data da Competência]]))</f>
        <v>10</v>
      </c>
      <c r="L153" s="65">
        <f>IF(TBRegistroEntradas[[#This Row],[Data da Competência]]="",0,YEAR(TBRegistroEntradas[[#This Row],[Data da Competência]]))</f>
        <v>2018</v>
      </c>
      <c r="M153" s="65">
        <f>IF(TBRegistroEntradas[[#This Row],[Data do Caixa Previsto]]="",0,MONTH(TBRegistroEntradas[[#This Row],[Data do Caixa Previsto]]))</f>
        <v>12</v>
      </c>
      <c r="N153" s="65">
        <f>IF(TBRegistroEntradas[[#This Row],[Data do Caixa Previsto]]="",0,YEAR(TBRegistroEntradas[[#This Row],[Data do Caixa Previsto]]))</f>
        <v>2018</v>
      </c>
    </row>
    <row r="154" spans="2:14" x14ac:dyDescent="0.25">
      <c r="B154" s="38">
        <v>43419.609240604143</v>
      </c>
      <c r="C154" s="38">
        <v>43398</v>
      </c>
      <c r="D154" s="38">
        <v>43419.609240604143</v>
      </c>
      <c r="E154" s="19" t="s">
        <v>28</v>
      </c>
      <c r="F154" s="19" t="s">
        <v>37</v>
      </c>
      <c r="G154" s="19" t="s">
        <v>210</v>
      </c>
      <c r="H154" s="39">
        <v>2429</v>
      </c>
      <c r="I154" s="58">
        <f>IF(TBRegistroEntradas[[#This Row],[Data do Caixa Realizado]]="",0,MONTH(TBRegistroEntradas[[#This Row],[Data do Caixa Realizado]]))</f>
        <v>11</v>
      </c>
      <c r="J154" s="65">
        <f>IF(TBRegistroEntradas[[#This Row],[Data do Caixa Realizado]]="",0,YEAR(TBRegistroEntradas[[#This Row],[Data do Caixa Realizado]]))</f>
        <v>2018</v>
      </c>
      <c r="K154" s="57">
        <f>IF(TBRegistroEntradas[[#This Row],[Data da Competência]]="",0,MONTH(TBRegistroEntradas[[#This Row],[Data da Competência]]))</f>
        <v>10</v>
      </c>
      <c r="L154" s="65">
        <f>IF(TBRegistroEntradas[[#This Row],[Data da Competência]]="",0,YEAR(TBRegistroEntradas[[#This Row],[Data da Competência]]))</f>
        <v>2018</v>
      </c>
      <c r="M154" s="65">
        <f>IF(TBRegistroEntradas[[#This Row],[Data do Caixa Previsto]]="",0,MONTH(TBRegistroEntradas[[#This Row],[Data do Caixa Previsto]]))</f>
        <v>11</v>
      </c>
      <c r="N154" s="65">
        <f>IF(TBRegistroEntradas[[#This Row],[Data do Caixa Previsto]]="",0,YEAR(TBRegistroEntradas[[#This Row],[Data do Caixa Previsto]]))</f>
        <v>2018</v>
      </c>
    </row>
    <row r="155" spans="2:14" x14ac:dyDescent="0.25">
      <c r="B155" s="38">
        <v>43457.427069040656</v>
      </c>
      <c r="C155" s="38">
        <v>43398</v>
      </c>
      <c r="D155" s="38">
        <v>43457.427069040656</v>
      </c>
      <c r="E155" s="19" t="s">
        <v>28</v>
      </c>
      <c r="F155" s="19" t="s">
        <v>35</v>
      </c>
      <c r="G155" s="19" t="s">
        <v>211</v>
      </c>
      <c r="H155" s="39">
        <v>2713</v>
      </c>
      <c r="I155" s="58">
        <f>IF(TBRegistroEntradas[[#This Row],[Data do Caixa Realizado]]="",0,MONTH(TBRegistroEntradas[[#This Row],[Data do Caixa Realizado]]))</f>
        <v>12</v>
      </c>
      <c r="J155" s="65">
        <f>IF(TBRegistroEntradas[[#This Row],[Data do Caixa Realizado]]="",0,YEAR(TBRegistroEntradas[[#This Row],[Data do Caixa Realizado]]))</f>
        <v>2018</v>
      </c>
      <c r="K155" s="57">
        <f>IF(TBRegistroEntradas[[#This Row],[Data da Competência]]="",0,MONTH(TBRegistroEntradas[[#This Row],[Data da Competência]]))</f>
        <v>10</v>
      </c>
      <c r="L155" s="65">
        <f>IF(TBRegistroEntradas[[#This Row],[Data da Competência]]="",0,YEAR(TBRegistroEntradas[[#This Row],[Data da Competência]]))</f>
        <v>2018</v>
      </c>
      <c r="M155" s="65">
        <f>IF(TBRegistroEntradas[[#This Row],[Data do Caixa Previsto]]="",0,MONTH(TBRegistroEntradas[[#This Row],[Data do Caixa Previsto]]))</f>
        <v>12</v>
      </c>
      <c r="N155" s="65">
        <f>IF(TBRegistroEntradas[[#This Row],[Data do Caixa Previsto]]="",0,YEAR(TBRegistroEntradas[[#This Row],[Data do Caixa Previsto]]))</f>
        <v>2018</v>
      </c>
    </row>
    <row r="156" spans="2:14" x14ac:dyDescent="0.25">
      <c r="B156" s="38">
        <v>43416.791420716982</v>
      </c>
      <c r="C156" s="38">
        <v>43403</v>
      </c>
      <c r="D156" s="38">
        <v>43416.791420716982</v>
      </c>
      <c r="E156" s="19" t="s">
        <v>28</v>
      </c>
      <c r="F156" s="19" t="s">
        <v>37</v>
      </c>
      <c r="G156" s="19" t="s">
        <v>212</v>
      </c>
      <c r="H156" s="39">
        <v>3787</v>
      </c>
      <c r="I156" s="58">
        <f>IF(TBRegistroEntradas[[#This Row],[Data do Caixa Realizado]]="",0,MONTH(TBRegistroEntradas[[#This Row],[Data do Caixa Realizado]]))</f>
        <v>11</v>
      </c>
      <c r="J156" s="65">
        <f>IF(TBRegistroEntradas[[#This Row],[Data do Caixa Realizado]]="",0,YEAR(TBRegistroEntradas[[#This Row],[Data do Caixa Realizado]]))</f>
        <v>2018</v>
      </c>
      <c r="K156" s="57">
        <f>IF(TBRegistroEntradas[[#This Row],[Data da Competência]]="",0,MONTH(TBRegistroEntradas[[#This Row],[Data da Competência]]))</f>
        <v>10</v>
      </c>
      <c r="L156" s="65">
        <f>IF(TBRegistroEntradas[[#This Row],[Data da Competência]]="",0,YEAR(TBRegistroEntradas[[#This Row],[Data da Competência]]))</f>
        <v>2018</v>
      </c>
      <c r="M156" s="65">
        <f>IF(TBRegistroEntradas[[#This Row],[Data do Caixa Previsto]]="",0,MONTH(TBRegistroEntradas[[#This Row],[Data do Caixa Previsto]]))</f>
        <v>11</v>
      </c>
      <c r="N156" s="65">
        <f>IF(TBRegistroEntradas[[#This Row],[Data do Caixa Previsto]]="",0,YEAR(TBRegistroEntradas[[#This Row],[Data do Caixa Previsto]]))</f>
        <v>2018</v>
      </c>
    </row>
    <row r="157" spans="2:14" x14ac:dyDescent="0.25">
      <c r="B157" s="38">
        <v>43503.017030074843</v>
      </c>
      <c r="C157" s="38">
        <v>43408</v>
      </c>
      <c r="D157" s="38">
        <v>43442.90009272196</v>
      </c>
      <c r="E157" s="19" t="s">
        <v>28</v>
      </c>
      <c r="F157" s="19" t="s">
        <v>36</v>
      </c>
      <c r="G157" s="19" t="s">
        <v>213</v>
      </c>
      <c r="H157" s="39">
        <v>1820</v>
      </c>
      <c r="I157" s="58">
        <f>IF(TBRegistroEntradas[[#This Row],[Data do Caixa Realizado]]="",0,MONTH(TBRegistroEntradas[[#This Row],[Data do Caixa Realizado]]))</f>
        <v>2</v>
      </c>
      <c r="J157" s="65">
        <f>IF(TBRegistroEntradas[[#This Row],[Data do Caixa Realizado]]="",0,YEAR(TBRegistroEntradas[[#This Row],[Data do Caixa Realizado]]))</f>
        <v>2019</v>
      </c>
      <c r="K157" s="57">
        <f>IF(TBRegistroEntradas[[#This Row],[Data da Competência]]="",0,MONTH(TBRegistroEntradas[[#This Row],[Data da Competência]]))</f>
        <v>11</v>
      </c>
      <c r="L157" s="65">
        <f>IF(TBRegistroEntradas[[#This Row],[Data da Competência]]="",0,YEAR(TBRegistroEntradas[[#This Row],[Data da Competência]]))</f>
        <v>2018</v>
      </c>
      <c r="M157" s="65">
        <f>IF(TBRegistroEntradas[[#This Row],[Data do Caixa Previsto]]="",0,MONTH(TBRegistroEntradas[[#This Row],[Data do Caixa Previsto]]))</f>
        <v>12</v>
      </c>
      <c r="N157" s="65">
        <f>IF(TBRegistroEntradas[[#This Row],[Data do Caixa Previsto]]="",0,YEAR(TBRegistroEntradas[[#This Row],[Data do Caixa Previsto]]))</f>
        <v>2018</v>
      </c>
    </row>
    <row r="158" spans="2:14" x14ac:dyDescent="0.25">
      <c r="B158" s="38">
        <v>43431.589825007759</v>
      </c>
      <c r="C158" s="38">
        <v>43412</v>
      </c>
      <c r="D158" s="38">
        <v>43431.589825007759</v>
      </c>
      <c r="E158" s="19" t="s">
        <v>28</v>
      </c>
      <c r="F158" s="19" t="s">
        <v>37</v>
      </c>
      <c r="G158" s="19" t="s">
        <v>214</v>
      </c>
      <c r="H158" s="39">
        <v>4135</v>
      </c>
      <c r="I158" s="58">
        <f>IF(TBRegistroEntradas[[#This Row],[Data do Caixa Realizado]]="",0,MONTH(TBRegistroEntradas[[#This Row],[Data do Caixa Realizado]]))</f>
        <v>11</v>
      </c>
      <c r="J158" s="65">
        <f>IF(TBRegistroEntradas[[#This Row],[Data do Caixa Realizado]]="",0,YEAR(TBRegistroEntradas[[#This Row],[Data do Caixa Realizado]]))</f>
        <v>2018</v>
      </c>
      <c r="K158" s="57">
        <f>IF(TBRegistroEntradas[[#This Row],[Data da Competência]]="",0,MONTH(TBRegistroEntradas[[#This Row],[Data da Competência]]))</f>
        <v>11</v>
      </c>
      <c r="L158" s="65">
        <f>IF(TBRegistroEntradas[[#This Row],[Data da Competência]]="",0,YEAR(TBRegistroEntradas[[#This Row],[Data da Competência]]))</f>
        <v>2018</v>
      </c>
      <c r="M158" s="65">
        <f>IF(TBRegistroEntradas[[#This Row],[Data do Caixa Previsto]]="",0,MONTH(TBRegistroEntradas[[#This Row],[Data do Caixa Previsto]]))</f>
        <v>11</v>
      </c>
      <c r="N158" s="65">
        <f>IF(TBRegistroEntradas[[#This Row],[Data do Caixa Previsto]]="",0,YEAR(TBRegistroEntradas[[#This Row],[Data do Caixa Previsto]]))</f>
        <v>2018</v>
      </c>
    </row>
    <row r="159" spans="2:14" x14ac:dyDescent="0.25">
      <c r="B159" s="38">
        <v>43467.343545956064</v>
      </c>
      <c r="C159" s="38">
        <v>43415</v>
      </c>
      <c r="D159" s="38">
        <v>43421.091967250024</v>
      </c>
      <c r="E159" s="19" t="s">
        <v>28</v>
      </c>
      <c r="F159" s="19" t="s">
        <v>37</v>
      </c>
      <c r="G159" s="19" t="s">
        <v>215</v>
      </c>
      <c r="H159" s="39">
        <v>3902</v>
      </c>
      <c r="I159" s="58">
        <f>IF(TBRegistroEntradas[[#This Row],[Data do Caixa Realizado]]="",0,MONTH(TBRegistroEntradas[[#This Row],[Data do Caixa Realizado]]))</f>
        <v>1</v>
      </c>
      <c r="J159" s="65">
        <f>IF(TBRegistroEntradas[[#This Row],[Data do Caixa Realizado]]="",0,YEAR(TBRegistroEntradas[[#This Row],[Data do Caixa Realizado]]))</f>
        <v>2019</v>
      </c>
      <c r="K159" s="57">
        <f>IF(TBRegistroEntradas[[#This Row],[Data da Competência]]="",0,MONTH(TBRegistroEntradas[[#This Row],[Data da Competência]]))</f>
        <v>11</v>
      </c>
      <c r="L159" s="65">
        <f>IF(TBRegistroEntradas[[#This Row],[Data da Competência]]="",0,YEAR(TBRegistroEntradas[[#This Row],[Data da Competência]]))</f>
        <v>2018</v>
      </c>
      <c r="M159" s="65">
        <f>IF(TBRegistroEntradas[[#This Row],[Data do Caixa Previsto]]="",0,MONTH(TBRegistroEntradas[[#This Row],[Data do Caixa Previsto]]))</f>
        <v>11</v>
      </c>
      <c r="N159" s="65">
        <f>IF(TBRegistroEntradas[[#This Row],[Data do Caixa Previsto]]="",0,YEAR(TBRegistroEntradas[[#This Row],[Data do Caixa Previsto]]))</f>
        <v>2018</v>
      </c>
    </row>
    <row r="160" spans="2:14" x14ac:dyDescent="0.25">
      <c r="B160" s="38">
        <v>43523.081285354827</v>
      </c>
      <c r="C160" s="38">
        <v>43418</v>
      </c>
      <c r="D160" s="38">
        <v>43441.738773120276</v>
      </c>
      <c r="E160" s="19" t="s">
        <v>28</v>
      </c>
      <c r="F160" s="19" t="s">
        <v>37</v>
      </c>
      <c r="G160" s="19" t="s">
        <v>216</v>
      </c>
      <c r="H160" s="39">
        <v>4319</v>
      </c>
      <c r="I160" s="58">
        <f>IF(TBRegistroEntradas[[#This Row],[Data do Caixa Realizado]]="",0,MONTH(TBRegistroEntradas[[#This Row],[Data do Caixa Realizado]]))</f>
        <v>2</v>
      </c>
      <c r="J160" s="65">
        <f>IF(TBRegistroEntradas[[#This Row],[Data do Caixa Realizado]]="",0,YEAR(TBRegistroEntradas[[#This Row],[Data do Caixa Realizado]]))</f>
        <v>2019</v>
      </c>
      <c r="K160" s="57">
        <f>IF(TBRegistroEntradas[[#This Row],[Data da Competência]]="",0,MONTH(TBRegistroEntradas[[#This Row],[Data da Competência]]))</f>
        <v>11</v>
      </c>
      <c r="L160" s="65">
        <f>IF(TBRegistroEntradas[[#This Row],[Data da Competência]]="",0,YEAR(TBRegistroEntradas[[#This Row],[Data da Competência]]))</f>
        <v>2018</v>
      </c>
      <c r="M160" s="65">
        <f>IF(TBRegistroEntradas[[#This Row],[Data do Caixa Previsto]]="",0,MONTH(TBRegistroEntradas[[#This Row],[Data do Caixa Previsto]]))</f>
        <v>12</v>
      </c>
      <c r="N160" s="65">
        <f>IF(TBRegistroEntradas[[#This Row],[Data do Caixa Previsto]]="",0,YEAR(TBRegistroEntradas[[#This Row],[Data do Caixa Previsto]]))</f>
        <v>2018</v>
      </c>
    </row>
    <row r="161" spans="2:14" x14ac:dyDescent="0.25">
      <c r="B161" s="38">
        <v>43464.748499618698</v>
      </c>
      <c r="C161" s="38">
        <v>43421</v>
      </c>
      <c r="D161" s="38">
        <v>43464.748499618698</v>
      </c>
      <c r="E161" s="19" t="s">
        <v>28</v>
      </c>
      <c r="F161" s="19" t="s">
        <v>35</v>
      </c>
      <c r="G161" s="19" t="s">
        <v>217</v>
      </c>
      <c r="H161" s="39">
        <v>3068</v>
      </c>
      <c r="I161" s="58">
        <f>IF(TBRegistroEntradas[[#This Row],[Data do Caixa Realizado]]="",0,MONTH(TBRegistroEntradas[[#This Row],[Data do Caixa Realizado]]))</f>
        <v>12</v>
      </c>
      <c r="J161" s="65">
        <f>IF(TBRegistroEntradas[[#This Row],[Data do Caixa Realizado]]="",0,YEAR(TBRegistroEntradas[[#This Row],[Data do Caixa Realizado]]))</f>
        <v>2018</v>
      </c>
      <c r="K161" s="57">
        <f>IF(TBRegistroEntradas[[#This Row],[Data da Competência]]="",0,MONTH(TBRegistroEntradas[[#This Row],[Data da Competência]]))</f>
        <v>11</v>
      </c>
      <c r="L161" s="65">
        <f>IF(TBRegistroEntradas[[#This Row],[Data da Competência]]="",0,YEAR(TBRegistroEntradas[[#This Row],[Data da Competência]]))</f>
        <v>2018</v>
      </c>
      <c r="M161" s="65">
        <f>IF(TBRegistroEntradas[[#This Row],[Data do Caixa Previsto]]="",0,MONTH(TBRegistroEntradas[[#This Row],[Data do Caixa Previsto]]))</f>
        <v>12</v>
      </c>
      <c r="N161" s="65">
        <f>IF(TBRegistroEntradas[[#This Row],[Data do Caixa Previsto]]="",0,YEAR(TBRegistroEntradas[[#This Row],[Data do Caixa Previsto]]))</f>
        <v>2018</v>
      </c>
    </row>
    <row r="162" spans="2:14" x14ac:dyDescent="0.25">
      <c r="B162" s="38">
        <v>43455.375597423525</v>
      </c>
      <c r="C162" s="38">
        <v>43425</v>
      </c>
      <c r="D162" s="38">
        <v>43455.375597423525</v>
      </c>
      <c r="E162" s="19" t="s">
        <v>28</v>
      </c>
      <c r="F162" s="19" t="s">
        <v>37</v>
      </c>
      <c r="G162" s="19" t="s">
        <v>218</v>
      </c>
      <c r="H162" s="39">
        <v>1880</v>
      </c>
      <c r="I162" s="58">
        <f>IF(TBRegistroEntradas[[#This Row],[Data do Caixa Realizado]]="",0,MONTH(TBRegistroEntradas[[#This Row],[Data do Caixa Realizado]]))</f>
        <v>12</v>
      </c>
      <c r="J162" s="65">
        <f>IF(TBRegistroEntradas[[#This Row],[Data do Caixa Realizado]]="",0,YEAR(TBRegistroEntradas[[#This Row],[Data do Caixa Realizado]]))</f>
        <v>2018</v>
      </c>
      <c r="K162" s="57">
        <f>IF(TBRegistroEntradas[[#This Row],[Data da Competência]]="",0,MONTH(TBRegistroEntradas[[#This Row],[Data da Competência]]))</f>
        <v>11</v>
      </c>
      <c r="L162" s="65">
        <f>IF(TBRegistroEntradas[[#This Row],[Data da Competência]]="",0,YEAR(TBRegistroEntradas[[#This Row],[Data da Competência]]))</f>
        <v>2018</v>
      </c>
      <c r="M162" s="65">
        <f>IF(TBRegistroEntradas[[#This Row],[Data do Caixa Previsto]]="",0,MONTH(TBRegistroEntradas[[#This Row],[Data do Caixa Previsto]]))</f>
        <v>12</v>
      </c>
      <c r="N162" s="65">
        <f>IF(TBRegistroEntradas[[#This Row],[Data do Caixa Previsto]]="",0,YEAR(TBRegistroEntradas[[#This Row],[Data do Caixa Previsto]]))</f>
        <v>2018</v>
      </c>
    </row>
    <row r="163" spans="2:14" x14ac:dyDescent="0.25">
      <c r="B163" s="38" t="s">
        <v>70</v>
      </c>
      <c r="C163" s="38">
        <v>43427</v>
      </c>
      <c r="D163" s="38">
        <v>43465.063381850647</v>
      </c>
      <c r="E163" s="19" t="s">
        <v>28</v>
      </c>
      <c r="F163" s="19" t="s">
        <v>37</v>
      </c>
      <c r="G163" s="19" t="s">
        <v>219</v>
      </c>
      <c r="H163" s="39">
        <v>1414</v>
      </c>
      <c r="I163" s="58">
        <f>IF(TBRegistroEntradas[[#This Row],[Data do Caixa Realizado]]="",0,MONTH(TBRegistroEntradas[[#This Row],[Data do Caixa Realizado]]))</f>
        <v>0</v>
      </c>
      <c r="J163" s="65">
        <f>IF(TBRegistroEntradas[[#This Row],[Data do Caixa Realizado]]="",0,YEAR(TBRegistroEntradas[[#This Row],[Data do Caixa Realizado]]))</f>
        <v>0</v>
      </c>
      <c r="K163" s="57">
        <f>IF(TBRegistroEntradas[[#This Row],[Data da Competência]]="",0,MONTH(TBRegistroEntradas[[#This Row],[Data da Competência]]))</f>
        <v>11</v>
      </c>
      <c r="L163" s="65">
        <f>IF(TBRegistroEntradas[[#This Row],[Data da Competência]]="",0,YEAR(TBRegistroEntradas[[#This Row],[Data da Competência]]))</f>
        <v>2018</v>
      </c>
      <c r="M163" s="65">
        <f>IF(TBRegistroEntradas[[#This Row],[Data do Caixa Previsto]]="",0,MONTH(TBRegistroEntradas[[#This Row],[Data do Caixa Previsto]]))</f>
        <v>12</v>
      </c>
      <c r="N163" s="65">
        <f>IF(TBRegistroEntradas[[#This Row],[Data do Caixa Previsto]]="",0,YEAR(TBRegistroEntradas[[#This Row],[Data do Caixa Previsto]]))</f>
        <v>2018</v>
      </c>
    </row>
    <row r="164" spans="2:14" x14ac:dyDescent="0.25">
      <c r="B164" s="38" t="s">
        <v>70</v>
      </c>
      <c r="C164" s="38">
        <v>43430</v>
      </c>
      <c r="D164" s="38">
        <v>43447.889924144794</v>
      </c>
      <c r="E164" s="19" t="s">
        <v>28</v>
      </c>
      <c r="F164" s="19" t="s">
        <v>34</v>
      </c>
      <c r="G164" s="19" t="s">
        <v>220</v>
      </c>
      <c r="H164" s="39">
        <v>919</v>
      </c>
      <c r="I164" s="58">
        <f>IF(TBRegistroEntradas[[#This Row],[Data do Caixa Realizado]]="",0,MONTH(TBRegistroEntradas[[#This Row],[Data do Caixa Realizado]]))</f>
        <v>0</v>
      </c>
      <c r="J164" s="65">
        <f>IF(TBRegistroEntradas[[#This Row],[Data do Caixa Realizado]]="",0,YEAR(TBRegistroEntradas[[#This Row],[Data do Caixa Realizado]]))</f>
        <v>0</v>
      </c>
      <c r="K164" s="57">
        <f>IF(TBRegistroEntradas[[#This Row],[Data da Competência]]="",0,MONTH(TBRegistroEntradas[[#This Row],[Data da Competência]]))</f>
        <v>11</v>
      </c>
      <c r="L164" s="65">
        <f>IF(TBRegistroEntradas[[#This Row],[Data da Competência]]="",0,YEAR(TBRegistroEntradas[[#This Row],[Data da Competência]]))</f>
        <v>2018</v>
      </c>
      <c r="M164" s="65">
        <f>IF(TBRegistroEntradas[[#This Row],[Data do Caixa Previsto]]="",0,MONTH(TBRegistroEntradas[[#This Row],[Data do Caixa Previsto]]))</f>
        <v>12</v>
      </c>
      <c r="N164" s="65">
        <f>IF(TBRegistroEntradas[[#This Row],[Data do Caixa Previsto]]="",0,YEAR(TBRegistroEntradas[[#This Row],[Data do Caixa Previsto]]))</f>
        <v>2018</v>
      </c>
    </row>
    <row r="165" spans="2:14" x14ac:dyDescent="0.25">
      <c r="B165" s="38">
        <v>43477.965813489587</v>
      </c>
      <c r="C165" s="38">
        <v>43431</v>
      </c>
      <c r="D165" s="38">
        <v>43477.965813489587</v>
      </c>
      <c r="E165" s="19" t="s">
        <v>28</v>
      </c>
      <c r="F165" s="19" t="s">
        <v>37</v>
      </c>
      <c r="G165" s="19" t="s">
        <v>221</v>
      </c>
      <c r="H165" s="39">
        <v>4801</v>
      </c>
      <c r="I165" s="58">
        <f>IF(TBRegistroEntradas[[#This Row],[Data do Caixa Realizado]]="",0,MONTH(TBRegistroEntradas[[#This Row],[Data do Caixa Realizado]]))</f>
        <v>1</v>
      </c>
      <c r="J165" s="65">
        <f>IF(TBRegistroEntradas[[#This Row],[Data do Caixa Realizado]]="",0,YEAR(TBRegistroEntradas[[#This Row],[Data do Caixa Realizado]]))</f>
        <v>2019</v>
      </c>
      <c r="K165" s="57">
        <f>IF(TBRegistroEntradas[[#This Row],[Data da Competência]]="",0,MONTH(TBRegistroEntradas[[#This Row],[Data da Competência]]))</f>
        <v>11</v>
      </c>
      <c r="L165" s="65">
        <f>IF(TBRegistroEntradas[[#This Row],[Data da Competência]]="",0,YEAR(TBRegistroEntradas[[#This Row],[Data da Competência]]))</f>
        <v>2018</v>
      </c>
      <c r="M165" s="65">
        <f>IF(TBRegistroEntradas[[#This Row],[Data do Caixa Previsto]]="",0,MONTH(TBRegistroEntradas[[#This Row],[Data do Caixa Previsto]]))</f>
        <v>1</v>
      </c>
      <c r="N165" s="65">
        <f>IF(TBRegistroEntradas[[#This Row],[Data do Caixa Previsto]]="",0,YEAR(TBRegistroEntradas[[#This Row],[Data do Caixa Previsto]]))</f>
        <v>2019</v>
      </c>
    </row>
    <row r="166" spans="2:14" x14ac:dyDescent="0.25">
      <c r="B166" s="38" t="s">
        <v>70</v>
      </c>
      <c r="C166" s="38">
        <v>43434</v>
      </c>
      <c r="D166" s="38">
        <v>43455.267564406917</v>
      </c>
      <c r="E166" s="19" t="s">
        <v>28</v>
      </c>
      <c r="F166" s="19" t="s">
        <v>38</v>
      </c>
      <c r="G166" s="19" t="s">
        <v>222</v>
      </c>
      <c r="H166" s="39">
        <v>4639</v>
      </c>
      <c r="I166" s="58">
        <f>IF(TBRegistroEntradas[[#This Row],[Data do Caixa Realizado]]="",0,MONTH(TBRegistroEntradas[[#This Row],[Data do Caixa Realizado]]))</f>
        <v>0</v>
      </c>
      <c r="J166" s="65">
        <f>IF(TBRegistroEntradas[[#This Row],[Data do Caixa Realizado]]="",0,YEAR(TBRegistroEntradas[[#This Row],[Data do Caixa Realizado]]))</f>
        <v>0</v>
      </c>
      <c r="K166" s="57">
        <f>IF(TBRegistroEntradas[[#This Row],[Data da Competência]]="",0,MONTH(TBRegistroEntradas[[#This Row],[Data da Competência]]))</f>
        <v>11</v>
      </c>
      <c r="L166" s="65">
        <f>IF(TBRegistroEntradas[[#This Row],[Data da Competência]]="",0,YEAR(TBRegistroEntradas[[#This Row],[Data da Competência]]))</f>
        <v>2018</v>
      </c>
      <c r="M166" s="65">
        <f>IF(TBRegistroEntradas[[#This Row],[Data do Caixa Previsto]]="",0,MONTH(TBRegistroEntradas[[#This Row],[Data do Caixa Previsto]]))</f>
        <v>12</v>
      </c>
      <c r="N166" s="65">
        <f>IF(TBRegistroEntradas[[#This Row],[Data do Caixa Previsto]]="",0,YEAR(TBRegistroEntradas[[#This Row],[Data do Caixa Previsto]]))</f>
        <v>2018</v>
      </c>
    </row>
    <row r="167" spans="2:14" x14ac:dyDescent="0.25">
      <c r="B167" s="38">
        <v>43544.142248909535</v>
      </c>
      <c r="C167" s="38">
        <v>43440</v>
      </c>
      <c r="D167" s="38">
        <v>43487.390614414791</v>
      </c>
      <c r="E167" s="19" t="s">
        <v>28</v>
      </c>
      <c r="F167" s="19" t="s">
        <v>37</v>
      </c>
      <c r="G167" s="19" t="s">
        <v>223</v>
      </c>
      <c r="H167" s="39">
        <v>1209</v>
      </c>
      <c r="I167" s="58">
        <f>IF(TBRegistroEntradas[[#This Row],[Data do Caixa Realizado]]="",0,MONTH(TBRegistroEntradas[[#This Row],[Data do Caixa Realizado]]))</f>
        <v>3</v>
      </c>
      <c r="J167" s="65">
        <f>IF(TBRegistroEntradas[[#This Row],[Data do Caixa Realizado]]="",0,YEAR(TBRegistroEntradas[[#This Row],[Data do Caixa Realizado]]))</f>
        <v>2019</v>
      </c>
      <c r="K167" s="57">
        <f>IF(TBRegistroEntradas[[#This Row],[Data da Competência]]="",0,MONTH(TBRegistroEntradas[[#This Row],[Data da Competência]]))</f>
        <v>12</v>
      </c>
      <c r="L167" s="65">
        <f>IF(TBRegistroEntradas[[#This Row],[Data da Competência]]="",0,YEAR(TBRegistroEntradas[[#This Row],[Data da Competência]]))</f>
        <v>2018</v>
      </c>
      <c r="M167" s="65">
        <f>IF(TBRegistroEntradas[[#This Row],[Data do Caixa Previsto]]="",0,MONTH(TBRegistroEntradas[[#This Row],[Data do Caixa Previsto]]))</f>
        <v>1</v>
      </c>
      <c r="N167" s="65">
        <f>IF(TBRegistroEntradas[[#This Row],[Data do Caixa Previsto]]="",0,YEAR(TBRegistroEntradas[[#This Row],[Data do Caixa Previsto]]))</f>
        <v>2019</v>
      </c>
    </row>
    <row r="168" spans="2:14" x14ac:dyDescent="0.25">
      <c r="B168" s="38" t="s">
        <v>70</v>
      </c>
      <c r="C168" s="38">
        <v>43444</v>
      </c>
      <c r="D168" s="38">
        <v>43477.170204498791</v>
      </c>
      <c r="E168" s="19" t="s">
        <v>28</v>
      </c>
      <c r="F168" s="19" t="s">
        <v>38</v>
      </c>
      <c r="G168" s="19" t="s">
        <v>224</v>
      </c>
      <c r="H168" s="39">
        <v>483</v>
      </c>
      <c r="I168" s="58">
        <f>IF(TBRegistroEntradas[[#This Row],[Data do Caixa Realizado]]="",0,MONTH(TBRegistroEntradas[[#This Row],[Data do Caixa Realizado]]))</f>
        <v>0</v>
      </c>
      <c r="J168" s="65">
        <f>IF(TBRegistroEntradas[[#This Row],[Data do Caixa Realizado]]="",0,YEAR(TBRegistroEntradas[[#This Row],[Data do Caixa Realizado]]))</f>
        <v>0</v>
      </c>
      <c r="K168" s="57">
        <f>IF(TBRegistroEntradas[[#This Row],[Data da Competência]]="",0,MONTH(TBRegistroEntradas[[#This Row],[Data da Competência]]))</f>
        <v>12</v>
      </c>
      <c r="L168" s="65">
        <f>IF(TBRegistroEntradas[[#This Row],[Data da Competência]]="",0,YEAR(TBRegistroEntradas[[#This Row],[Data da Competência]]))</f>
        <v>2018</v>
      </c>
      <c r="M168" s="65">
        <f>IF(TBRegistroEntradas[[#This Row],[Data do Caixa Previsto]]="",0,MONTH(TBRegistroEntradas[[#This Row],[Data do Caixa Previsto]]))</f>
        <v>1</v>
      </c>
      <c r="N168" s="65">
        <f>IF(TBRegistroEntradas[[#This Row],[Data do Caixa Previsto]]="",0,YEAR(TBRegistroEntradas[[#This Row],[Data do Caixa Previsto]]))</f>
        <v>2019</v>
      </c>
    </row>
    <row r="169" spans="2:14" x14ac:dyDescent="0.25">
      <c r="B169" s="38">
        <v>43469.404646888193</v>
      </c>
      <c r="C169" s="38">
        <v>43451</v>
      </c>
      <c r="D169" s="38">
        <v>43469.404646888193</v>
      </c>
      <c r="E169" s="19" t="s">
        <v>28</v>
      </c>
      <c r="F169" s="19" t="s">
        <v>37</v>
      </c>
      <c r="G169" s="19" t="s">
        <v>225</v>
      </c>
      <c r="H169" s="39">
        <v>373</v>
      </c>
      <c r="I169" s="58">
        <f>IF(TBRegistroEntradas[[#This Row],[Data do Caixa Realizado]]="",0,MONTH(TBRegistroEntradas[[#This Row],[Data do Caixa Realizado]]))</f>
        <v>1</v>
      </c>
      <c r="J169" s="65">
        <f>IF(TBRegistroEntradas[[#This Row],[Data do Caixa Realizado]]="",0,YEAR(TBRegistroEntradas[[#This Row],[Data do Caixa Realizado]]))</f>
        <v>2019</v>
      </c>
      <c r="K169" s="57">
        <f>IF(TBRegistroEntradas[[#This Row],[Data da Competência]]="",0,MONTH(TBRegistroEntradas[[#This Row],[Data da Competência]]))</f>
        <v>12</v>
      </c>
      <c r="L169" s="65">
        <f>IF(TBRegistroEntradas[[#This Row],[Data da Competência]]="",0,YEAR(TBRegistroEntradas[[#This Row],[Data da Competência]]))</f>
        <v>2018</v>
      </c>
      <c r="M169" s="65">
        <f>IF(TBRegistroEntradas[[#This Row],[Data do Caixa Previsto]]="",0,MONTH(TBRegistroEntradas[[#This Row],[Data do Caixa Previsto]]))</f>
        <v>1</v>
      </c>
      <c r="N169" s="65">
        <f>IF(TBRegistroEntradas[[#This Row],[Data do Caixa Previsto]]="",0,YEAR(TBRegistroEntradas[[#This Row],[Data do Caixa Previsto]]))</f>
        <v>2019</v>
      </c>
    </row>
    <row r="170" spans="2:14" x14ac:dyDescent="0.25">
      <c r="B170" s="38">
        <v>43459.694209767709</v>
      </c>
      <c r="C170" s="38">
        <v>43454</v>
      </c>
      <c r="D170" s="38">
        <v>43459.694209767709</v>
      </c>
      <c r="E170" s="19" t="s">
        <v>28</v>
      </c>
      <c r="F170" s="19" t="s">
        <v>35</v>
      </c>
      <c r="G170" s="19" t="s">
        <v>226</v>
      </c>
      <c r="H170" s="39">
        <v>2088</v>
      </c>
      <c r="I170" s="58">
        <f>IF(TBRegistroEntradas[[#This Row],[Data do Caixa Realizado]]="",0,MONTH(TBRegistroEntradas[[#This Row],[Data do Caixa Realizado]]))</f>
        <v>12</v>
      </c>
      <c r="J170" s="65">
        <f>IF(TBRegistroEntradas[[#This Row],[Data do Caixa Realizado]]="",0,YEAR(TBRegistroEntradas[[#This Row],[Data do Caixa Realizado]]))</f>
        <v>2018</v>
      </c>
      <c r="K170" s="57">
        <f>IF(TBRegistroEntradas[[#This Row],[Data da Competência]]="",0,MONTH(TBRegistroEntradas[[#This Row],[Data da Competência]]))</f>
        <v>12</v>
      </c>
      <c r="L170" s="65">
        <f>IF(TBRegistroEntradas[[#This Row],[Data da Competência]]="",0,YEAR(TBRegistroEntradas[[#This Row],[Data da Competência]]))</f>
        <v>2018</v>
      </c>
      <c r="M170" s="65">
        <f>IF(TBRegistroEntradas[[#This Row],[Data do Caixa Previsto]]="",0,MONTH(TBRegistroEntradas[[#This Row],[Data do Caixa Previsto]]))</f>
        <v>12</v>
      </c>
      <c r="N170" s="65">
        <f>IF(TBRegistroEntradas[[#This Row],[Data do Caixa Previsto]]="",0,YEAR(TBRegistroEntradas[[#This Row],[Data do Caixa Previsto]]))</f>
        <v>2018</v>
      </c>
    </row>
    <row r="171" spans="2:14" x14ac:dyDescent="0.25">
      <c r="B171" s="38">
        <v>43497.817197182514</v>
      </c>
      <c r="C171" s="38">
        <v>43455</v>
      </c>
      <c r="D171" s="38">
        <v>43497.817197182514</v>
      </c>
      <c r="E171" s="19" t="s">
        <v>28</v>
      </c>
      <c r="F171" s="19" t="s">
        <v>38</v>
      </c>
      <c r="G171" s="19" t="s">
        <v>227</v>
      </c>
      <c r="H171" s="39">
        <v>1168</v>
      </c>
      <c r="I171" s="58">
        <f>IF(TBRegistroEntradas[[#This Row],[Data do Caixa Realizado]]="",0,MONTH(TBRegistroEntradas[[#This Row],[Data do Caixa Realizado]]))</f>
        <v>2</v>
      </c>
      <c r="J171" s="65">
        <f>IF(TBRegistroEntradas[[#This Row],[Data do Caixa Realizado]]="",0,YEAR(TBRegistroEntradas[[#This Row],[Data do Caixa Realizado]]))</f>
        <v>2019</v>
      </c>
      <c r="K171" s="57">
        <f>IF(TBRegistroEntradas[[#This Row],[Data da Competência]]="",0,MONTH(TBRegistroEntradas[[#This Row],[Data da Competência]]))</f>
        <v>12</v>
      </c>
      <c r="L171" s="65">
        <f>IF(TBRegistroEntradas[[#This Row],[Data da Competência]]="",0,YEAR(TBRegistroEntradas[[#This Row],[Data da Competência]]))</f>
        <v>2018</v>
      </c>
      <c r="M171" s="65">
        <f>IF(TBRegistroEntradas[[#This Row],[Data do Caixa Previsto]]="",0,MONTH(TBRegistroEntradas[[#This Row],[Data do Caixa Previsto]]))</f>
        <v>2</v>
      </c>
      <c r="N171" s="65">
        <f>IF(TBRegistroEntradas[[#This Row],[Data do Caixa Previsto]]="",0,YEAR(TBRegistroEntradas[[#This Row],[Data do Caixa Previsto]]))</f>
        <v>2019</v>
      </c>
    </row>
    <row r="172" spans="2:14" x14ac:dyDescent="0.25">
      <c r="B172" s="38">
        <v>43550.908167683869</v>
      </c>
      <c r="C172" s="38">
        <v>43457</v>
      </c>
      <c r="D172" s="38">
        <v>43493.892299226922</v>
      </c>
      <c r="E172" s="19" t="s">
        <v>28</v>
      </c>
      <c r="F172" s="19" t="s">
        <v>38</v>
      </c>
      <c r="G172" s="19" t="s">
        <v>228</v>
      </c>
      <c r="H172" s="39">
        <v>4429</v>
      </c>
      <c r="I172" s="58">
        <f>IF(TBRegistroEntradas[[#This Row],[Data do Caixa Realizado]]="",0,MONTH(TBRegistroEntradas[[#This Row],[Data do Caixa Realizado]]))</f>
        <v>3</v>
      </c>
      <c r="J172" s="65">
        <f>IF(TBRegistroEntradas[[#This Row],[Data do Caixa Realizado]]="",0,YEAR(TBRegistroEntradas[[#This Row],[Data do Caixa Realizado]]))</f>
        <v>2019</v>
      </c>
      <c r="K172" s="57">
        <f>IF(TBRegistroEntradas[[#This Row],[Data da Competência]]="",0,MONTH(TBRegistroEntradas[[#This Row],[Data da Competência]]))</f>
        <v>12</v>
      </c>
      <c r="L172" s="65">
        <f>IF(TBRegistroEntradas[[#This Row],[Data da Competência]]="",0,YEAR(TBRegistroEntradas[[#This Row],[Data da Competência]]))</f>
        <v>2018</v>
      </c>
      <c r="M172" s="65">
        <f>IF(TBRegistroEntradas[[#This Row],[Data do Caixa Previsto]]="",0,MONTH(TBRegistroEntradas[[#This Row],[Data do Caixa Previsto]]))</f>
        <v>1</v>
      </c>
      <c r="N172" s="65">
        <f>IF(TBRegistroEntradas[[#This Row],[Data do Caixa Previsto]]="",0,YEAR(TBRegistroEntradas[[#This Row],[Data do Caixa Previsto]]))</f>
        <v>2019</v>
      </c>
    </row>
    <row r="173" spans="2:14" x14ac:dyDescent="0.25">
      <c r="B173" s="38">
        <v>43519.692753371986</v>
      </c>
      <c r="C173" s="38">
        <v>43462</v>
      </c>
      <c r="D173" s="38">
        <v>43519.692753371986</v>
      </c>
      <c r="E173" s="19" t="s">
        <v>28</v>
      </c>
      <c r="F173" s="19" t="s">
        <v>37</v>
      </c>
      <c r="G173" s="19" t="s">
        <v>229</v>
      </c>
      <c r="H173" s="39">
        <v>4955</v>
      </c>
      <c r="I173" s="58">
        <f>IF(TBRegistroEntradas[[#This Row],[Data do Caixa Realizado]]="",0,MONTH(TBRegistroEntradas[[#This Row],[Data do Caixa Realizado]]))</f>
        <v>2</v>
      </c>
      <c r="J173" s="65">
        <f>IF(TBRegistroEntradas[[#This Row],[Data do Caixa Realizado]]="",0,YEAR(TBRegistroEntradas[[#This Row],[Data do Caixa Realizado]]))</f>
        <v>2019</v>
      </c>
      <c r="K173" s="57">
        <f>IF(TBRegistroEntradas[[#This Row],[Data da Competência]]="",0,MONTH(TBRegistroEntradas[[#This Row],[Data da Competência]]))</f>
        <v>12</v>
      </c>
      <c r="L173" s="65">
        <f>IF(TBRegistroEntradas[[#This Row],[Data da Competência]]="",0,YEAR(TBRegistroEntradas[[#This Row],[Data da Competência]]))</f>
        <v>2018</v>
      </c>
      <c r="M173" s="65">
        <f>IF(TBRegistroEntradas[[#This Row],[Data do Caixa Previsto]]="",0,MONTH(TBRegistroEntradas[[#This Row],[Data do Caixa Previsto]]))</f>
        <v>2</v>
      </c>
      <c r="N173" s="65">
        <f>IF(TBRegistroEntradas[[#This Row],[Data do Caixa Previsto]]="",0,YEAR(TBRegistroEntradas[[#This Row],[Data do Caixa Previsto]]))</f>
        <v>2019</v>
      </c>
    </row>
    <row r="174" spans="2:14" x14ac:dyDescent="0.25">
      <c r="B174" s="38">
        <v>43484.08707667359</v>
      </c>
      <c r="C174" s="38">
        <v>43465</v>
      </c>
      <c r="D174" s="38">
        <v>43483.090606344922</v>
      </c>
      <c r="E174" s="19" t="s">
        <v>28</v>
      </c>
      <c r="F174" s="19" t="s">
        <v>37</v>
      </c>
      <c r="G174" s="19" t="s">
        <v>230</v>
      </c>
      <c r="H174" s="39">
        <v>3201</v>
      </c>
      <c r="I174" s="58">
        <f>IF(TBRegistroEntradas[[#This Row],[Data do Caixa Realizado]]="",0,MONTH(TBRegistroEntradas[[#This Row],[Data do Caixa Realizado]]))</f>
        <v>1</v>
      </c>
      <c r="J174" s="65">
        <f>IF(TBRegistroEntradas[[#This Row],[Data do Caixa Realizado]]="",0,YEAR(TBRegistroEntradas[[#This Row],[Data do Caixa Realizado]]))</f>
        <v>2019</v>
      </c>
      <c r="K174" s="57">
        <f>IF(TBRegistroEntradas[[#This Row],[Data da Competência]]="",0,MONTH(TBRegistroEntradas[[#This Row],[Data da Competência]]))</f>
        <v>12</v>
      </c>
      <c r="L174" s="65">
        <f>IF(TBRegistroEntradas[[#This Row],[Data da Competência]]="",0,YEAR(TBRegistroEntradas[[#This Row],[Data da Competência]]))</f>
        <v>2018</v>
      </c>
      <c r="M174" s="65">
        <f>IF(TBRegistroEntradas[[#This Row],[Data do Caixa Previsto]]="",0,MONTH(TBRegistroEntradas[[#This Row],[Data do Caixa Previsto]]))</f>
        <v>1</v>
      </c>
      <c r="N174" s="65">
        <f>IF(TBRegistroEntradas[[#This Row],[Data do Caixa Previsto]]="",0,YEAR(TBRegistroEntradas[[#This Row],[Data do Caixa Previsto]]))</f>
        <v>2019</v>
      </c>
    </row>
    <row r="175" spans="2:14" x14ac:dyDescent="0.25">
      <c r="B175" s="38">
        <v>43511.69240968494</v>
      </c>
      <c r="C175" s="38">
        <v>43469</v>
      </c>
      <c r="D175" s="38">
        <v>43511.69240968494</v>
      </c>
      <c r="E175" s="19" t="s">
        <v>28</v>
      </c>
      <c r="F175" s="19" t="s">
        <v>36</v>
      </c>
      <c r="G175" s="19" t="s">
        <v>231</v>
      </c>
      <c r="H175" s="39">
        <v>3007</v>
      </c>
      <c r="I175" s="58">
        <f>IF(TBRegistroEntradas[[#This Row],[Data do Caixa Realizado]]="",0,MONTH(TBRegistroEntradas[[#This Row],[Data do Caixa Realizado]]))</f>
        <v>2</v>
      </c>
      <c r="J175" s="65">
        <f>IF(TBRegistroEntradas[[#This Row],[Data do Caixa Realizado]]="",0,YEAR(TBRegistroEntradas[[#This Row],[Data do Caixa Realizado]]))</f>
        <v>2019</v>
      </c>
      <c r="K175" s="57">
        <f>IF(TBRegistroEntradas[[#This Row],[Data da Competência]]="",0,MONTH(TBRegistroEntradas[[#This Row],[Data da Competência]]))</f>
        <v>1</v>
      </c>
      <c r="L175" s="65">
        <f>IF(TBRegistroEntradas[[#This Row],[Data da Competência]]="",0,YEAR(TBRegistroEntradas[[#This Row],[Data da Competência]]))</f>
        <v>2019</v>
      </c>
      <c r="M175" s="65">
        <f>IF(TBRegistroEntradas[[#This Row],[Data do Caixa Previsto]]="",0,MONTH(TBRegistroEntradas[[#This Row],[Data do Caixa Previsto]]))</f>
        <v>2</v>
      </c>
      <c r="N175" s="65">
        <f>IF(TBRegistroEntradas[[#This Row],[Data do Caixa Previsto]]="",0,YEAR(TBRegistroEntradas[[#This Row],[Data do Caixa Previsto]]))</f>
        <v>2019</v>
      </c>
    </row>
    <row r="176" spans="2:14" x14ac:dyDescent="0.25">
      <c r="B176" s="38">
        <v>43511.114471984198</v>
      </c>
      <c r="C176" s="38">
        <v>43473</v>
      </c>
      <c r="D176" s="38">
        <v>43511.114471984198</v>
      </c>
      <c r="E176" s="19" t="s">
        <v>28</v>
      </c>
      <c r="F176" s="19" t="s">
        <v>38</v>
      </c>
      <c r="G176" s="19" t="s">
        <v>232</v>
      </c>
      <c r="H176" s="39">
        <v>900</v>
      </c>
      <c r="I176" s="58">
        <f>IF(TBRegistroEntradas[[#This Row],[Data do Caixa Realizado]]="",0,MONTH(TBRegistroEntradas[[#This Row],[Data do Caixa Realizado]]))</f>
        <v>2</v>
      </c>
      <c r="J176" s="65">
        <f>IF(TBRegistroEntradas[[#This Row],[Data do Caixa Realizado]]="",0,YEAR(TBRegistroEntradas[[#This Row],[Data do Caixa Realizado]]))</f>
        <v>2019</v>
      </c>
      <c r="K176" s="57">
        <f>IF(TBRegistroEntradas[[#This Row],[Data da Competência]]="",0,MONTH(TBRegistroEntradas[[#This Row],[Data da Competência]]))</f>
        <v>1</v>
      </c>
      <c r="L176" s="65">
        <f>IF(TBRegistroEntradas[[#This Row],[Data da Competência]]="",0,YEAR(TBRegistroEntradas[[#This Row],[Data da Competência]]))</f>
        <v>2019</v>
      </c>
      <c r="M176" s="65">
        <f>IF(TBRegistroEntradas[[#This Row],[Data do Caixa Previsto]]="",0,MONTH(TBRegistroEntradas[[#This Row],[Data do Caixa Previsto]]))</f>
        <v>2</v>
      </c>
      <c r="N176" s="65">
        <f>IF(TBRegistroEntradas[[#This Row],[Data do Caixa Previsto]]="",0,YEAR(TBRegistroEntradas[[#This Row],[Data do Caixa Previsto]]))</f>
        <v>2019</v>
      </c>
    </row>
    <row r="177" spans="2:14" x14ac:dyDescent="0.25">
      <c r="B177" s="38">
        <v>43509.221158562403</v>
      </c>
      <c r="C177" s="38">
        <v>43478</v>
      </c>
      <c r="D177" s="38">
        <v>43509.221158562403</v>
      </c>
      <c r="E177" s="19" t="s">
        <v>28</v>
      </c>
      <c r="F177" s="19" t="s">
        <v>37</v>
      </c>
      <c r="G177" s="19" t="s">
        <v>233</v>
      </c>
      <c r="H177" s="39">
        <v>2970</v>
      </c>
      <c r="I177" s="58">
        <f>IF(TBRegistroEntradas[[#This Row],[Data do Caixa Realizado]]="",0,MONTH(TBRegistroEntradas[[#This Row],[Data do Caixa Realizado]]))</f>
        <v>2</v>
      </c>
      <c r="J177" s="65">
        <f>IF(TBRegistroEntradas[[#This Row],[Data do Caixa Realizado]]="",0,YEAR(TBRegistroEntradas[[#This Row],[Data do Caixa Realizado]]))</f>
        <v>2019</v>
      </c>
      <c r="K177" s="57">
        <f>IF(TBRegistroEntradas[[#This Row],[Data da Competência]]="",0,MONTH(TBRegistroEntradas[[#This Row],[Data da Competência]]))</f>
        <v>1</v>
      </c>
      <c r="L177" s="65">
        <f>IF(TBRegistroEntradas[[#This Row],[Data da Competência]]="",0,YEAR(TBRegistroEntradas[[#This Row],[Data da Competência]]))</f>
        <v>2019</v>
      </c>
      <c r="M177" s="65">
        <f>IF(TBRegistroEntradas[[#This Row],[Data do Caixa Previsto]]="",0,MONTH(TBRegistroEntradas[[#This Row],[Data do Caixa Previsto]]))</f>
        <v>2</v>
      </c>
      <c r="N177" s="65">
        <f>IF(TBRegistroEntradas[[#This Row],[Data do Caixa Previsto]]="",0,YEAR(TBRegistroEntradas[[#This Row],[Data do Caixa Previsto]]))</f>
        <v>2019</v>
      </c>
    </row>
    <row r="178" spans="2:14" x14ac:dyDescent="0.25">
      <c r="B178" s="38">
        <v>43601.782099050732</v>
      </c>
      <c r="C178" s="38">
        <v>43482</v>
      </c>
      <c r="D178" s="38">
        <v>43538.543475375038</v>
      </c>
      <c r="E178" s="19" t="s">
        <v>28</v>
      </c>
      <c r="F178" s="19" t="s">
        <v>34</v>
      </c>
      <c r="G178" s="19" t="s">
        <v>234</v>
      </c>
      <c r="H178" s="39">
        <v>4993</v>
      </c>
      <c r="I178" s="58">
        <f>IF(TBRegistroEntradas[[#This Row],[Data do Caixa Realizado]]="",0,MONTH(TBRegistroEntradas[[#This Row],[Data do Caixa Realizado]]))</f>
        <v>5</v>
      </c>
      <c r="J178" s="65">
        <f>IF(TBRegistroEntradas[[#This Row],[Data do Caixa Realizado]]="",0,YEAR(TBRegistroEntradas[[#This Row],[Data do Caixa Realizado]]))</f>
        <v>2019</v>
      </c>
      <c r="K178" s="57">
        <f>IF(TBRegistroEntradas[[#This Row],[Data da Competência]]="",0,MONTH(TBRegistroEntradas[[#This Row],[Data da Competência]]))</f>
        <v>1</v>
      </c>
      <c r="L178" s="65">
        <f>IF(TBRegistroEntradas[[#This Row],[Data da Competência]]="",0,YEAR(TBRegistroEntradas[[#This Row],[Data da Competência]]))</f>
        <v>2019</v>
      </c>
      <c r="M178" s="65">
        <f>IF(TBRegistroEntradas[[#This Row],[Data do Caixa Previsto]]="",0,MONTH(TBRegistroEntradas[[#This Row],[Data do Caixa Previsto]]))</f>
        <v>3</v>
      </c>
      <c r="N178" s="65">
        <f>IF(TBRegistroEntradas[[#This Row],[Data do Caixa Previsto]]="",0,YEAR(TBRegistroEntradas[[#This Row],[Data do Caixa Previsto]]))</f>
        <v>2019</v>
      </c>
    </row>
    <row r="179" spans="2:14" x14ac:dyDescent="0.25">
      <c r="B179" s="38">
        <v>43485.955494346097</v>
      </c>
      <c r="C179" s="38">
        <v>43485</v>
      </c>
      <c r="D179" s="38">
        <v>43485.955494346097</v>
      </c>
      <c r="E179" s="19" t="s">
        <v>28</v>
      </c>
      <c r="F179" s="19" t="s">
        <v>38</v>
      </c>
      <c r="G179" s="19" t="s">
        <v>235</v>
      </c>
      <c r="H179" s="39">
        <v>1664</v>
      </c>
      <c r="I179" s="58">
        <f>IF(TBRegistroEntradas[[#This Row],[Data do Caixa Realizado]]="",0,MONTH(TBRegistroEntradas[[#This Row],[Data do Caixa Realizado]]))</f>
        <v>1</v>
      </c>
      <c r="J179" s="65">
        <f>IF(TBRegistroEntradas[[#This Row],[Data do Caixa Realizado]]="",0,YEAR(TBRegistroEntradas[[#This Row],[Data do Caixa Realizado]]))</f>
        <v>2019</v>
      </c>
      <c r="K179" s="57">
        <f>IF(TBRegistroEntradas[[#This Row],[Data da Competência]]="",0,MONTH(TBRegistroEntradas[[#This Row],[Data da Competência]]))</f>
        <v>1</v>
      </c>
      <c r="L179" s="65">
        <f>IF(TBRegistroEntradas[[#This Row],[Data da Competência]]="",0,YEAR(TBRegistroEntradas[[#This Row],[Data da Competência]]))</f>
        <v>2019</v>
      </c>
      <c r="M179" s="65">
        <f>IF(TBRegistroEntradas[[#This Row],[Data do Caixa Previsto]]="",0,MONTH(TBRegistroEntradas[[#This Row],[Data do Caixa Previsto]]))</f>
        <v>1</v>
      </c>
      <c r="N179" s="65">
        <f>IF(TBRegistroEntradas[[#This Row],[Data do Caixa Previsto]]="",0,YEAR(TBRegistroEntradas[[#This Row],[Data do Caixa Previsto]]))</f>
        <v>2019</v>
      </c>
    </row>
    <row r="180" spans="2:14" x14ac:dyDescent="0.25">
      <c r="B180" s="38">
        <v>43522.615238592094</v>
      </c>
      <c r="C180" s="38">
        <v>43486</v>
      </c>
      <c r="D180" s="38">
        <v>43522.615238592094</v>
      </c>
      <c r="E180" s="19" t="s">
        <v>28</v>
      </c>
      <c r="F180" s="19" t="s">
        <v>37</v>
      </c>
      <c r="G180" s="19" t="s">
        <v>236</v>
      </c>
      <c r="H180" s="39">
        <v>1815</v>
      </c>
      <c r="I180" s="58">
        <f>IF(TBRegistroEntradas[[#This Row],[Data do Caixa Realizado]]="",0,MONTH(TBRegistroEntradas[[#This Row],[Data do Caixa Realizado]]))</f>
        <v>2</v>
      </c>
      <c r="J180" s="65">
        <f>IF(TBRegistroEntradas[[#This Row],[Data do Caixa Realizado]]="",0,YEAR(TBRegistroEntradas[[#This Row],[Data do Caixa Realizado]]))</f>
        <v>2019</v>
      </c>
      <c r="K180" s="57">
        <f>IF(TBRegistroEntradas[[#This Row],[Data da Competência]]="",0,MONTH(TBRegistroEntradas[[#This Row],[Data da Competência]]))</f>
        <v>1</v>
      </c>
      <c r="L180" s="65">
        <f>IF(TBRegistroEntradas[[#This Row],[Data da Competência]]="",0,YEAR(TBRegistroEntradas[[#This Row],[Data da Competência]]))</f>
        <v>2019</v>
      </c>
      <c r="M180" s="65">
        <f>IF(TBRegistroEntradas[[#This Row],[Data do Caixa Previsto]]="",0,MONTH(TBRegistroEntradas[[#This Row],[Data do Caixa Previsto]]))</f>
        <v>2</v>
      </c>
      <c r="N180" s="65">
        <f>IF(TBRegistroEntradas[[#This Row],[Data do Caixa Previsto]]="",0,YEAR(TBRegistroEntradas[[#This Row],[Data do Caixa Previsto]]))</f>
        <v>2019</v>
      </c>
    </row>
    <row r="181" spans="2:14" x14ac:dyDescent="0.25">
      <c r="B181" s="38">
        <v>43505.043861470636</v>
      </c>
      <c r="C181" s="38">
        <v>43488</v>
      </c>
      <c r="D181" s="38">
        <v>43505.043861470636</v>
      </c>
      <c r="E181" s="19" t="s">
        <v>28</v>
      </c>
      <c r="F181" s="19" t="s">
        <v>36</v>
      </c>
      <c r="G181" s="19" t="s">
        <v>237</v>
      </c>
      <c r="H181" s="39">
        <v>3752</v>
      </c>
      <c r="I181" s="58">
        <f>IF(TBRegistroEntradas[[#This Row],[Data do Caixa Realizado]]="",0,MONTH(TBRegistroEntradas[[#This Row],[Data do Caixa Realizado]]))</f>
        <v>2</v>
      </c>
      <c r="J181" s="65">
        <f>IF(TBRegistroEntradas[[#This Row],[Data do Caixa Realizado]]="",0,YEAR(TBRegistroEntradas[[#This Row],[Data do Caixa Realizado]]))</f>
        <v>2019</v>
      </c>
      <c r="K181" s="57">
        <f>IF(TBRegistroEntradas[[#This Row],[Data da Competência]]="",0,MONTH(TBRegistroEntradas[[#This Row],[Data da Competência]]))</f>
        <v>1</v>
      </c>
      <c r="L181" s="65">
        <f>IF(TBRegistroEntradas[[#This Row],[Data da Competência]]="",0,YEAR(TBRegistroEntradas[[#This Row],[Data da Competência]]))</f>
        <v>2019</v>
      </c>
      <c r="M181" s="65">
        <f>IF(TBRegistroEntradas[[#This Row],[Data do Caixa Previsto]]="",0,MONTH(TBRegistroEntradas[[#This Row],[Data do Caixa Previsto]]))</f>
        <v>2</v>
      </c>
      <c r="N181" s="65">
        <f>IF(TBRegistroEntradas[[#This Row],[Data do Caixa Previsto]]="",0,YEAR(TBRegistroEntradas[[#This Row],[Data do Caixa Previsto]]))</f>
        <v>2019</v>
      </c>
    </row>
    <row r="182" spans="2:14" x14ac:dyDescent="0.25">
      <c r="B182" s="38">
        <v>43513.423178401492</v>
      </c>
      <c r="C182" s="38">
        <v>43492</v>
      </c>
      <c r="D182" s="38">
        <v>43513.423178401492</v>
      </c>
      <c r="E182" s="19" t="s">
        <v>28</v>
      </c>
      <c r="F182" s="19" t="s">
        <v>37</v>
      </c>
      <c r="G182" s="19" t="s">
        <v>238</v>
      </c>
      <c r="H182" s="39">
        <v>177</v>
      </c>
      <c r="I182" s="58">
        <f>IF(TBRegistroEntradas[[#This Row],[Data do Caixa Realizado]]="",0,MONTH(TBRegistroEntradas[[#This Row],[Data do Caixa Realizado]]))</f>
        <v>2</v>
      </c>
      <c r="J182" s="65">
        <f>IF(TBRegistroEntradas[[#This Row],[Data do Caixa Realizado]]="",0,YEAR(TBRegistroEntradas[[#This Row],[Data do Caixa Realizado]]))</f>
        <v>2019</v>
      </c>
      <c r="K182" s="57">
        <f>IF(TBRegistroEntradas[[#This Row],[Data da Competência]]="",0,MONTH(TBRegistroEntradas[[#This Row],[Data da Competência]]))</f>
        <v>1</v>
      </c>
      <c r="L182" s="65">
        <f>IF(TBRegistroEntradas[[#This Row],[Data da Competência]]="",0,YEAR(TBRegistroEntradas[[#This Row],[Data da Competência]]))</f>
        <v>2019</v>
      </c>
      <c r="M182" s="65">
        <f>IF(TBRegistroEntradas[[#This Row],[Data do Caixa Previsto]]="",0,MONTH(TBRegistroEntradas[[#This Row],[Data do Caixa Previsto]]))</f>
        <v>2</v>
      </c>
      <c r="N182" s="65">
        <f>IF(TBRegistroEntradas[[#This Row],[Data do Caixa Previsto]]="",0,YEAR(TBRegistroEntradas[[#This Row],[Data do Caixa Previsto]]))</f>
        <v>2019</v>
      </c>
    </row>
    <row r="183" spans="2:14" x14ac:dyDescent="0.25">
      <c r="B183" s="38">
        <v>43513.404065853094</v>
      </c>
      <c r="C183" s="38">
        <v>43494</v>
      </c>
      <c r="D183" s="38">
        <v>43513.404065853094</v>
      </c>
      <c r="E183" s="19" t="s">
        <v>28</v>
      </c>
      <c r="F183" s="19" t="s">
        <v>37</v>
      </c>
      <c r="G183" s="19" t="s">
        <v>239</v>
      </c>
      <c r="H183" s="39">
        <v>3619</v>
      </c>
      <c r="I183" s="58">
        <f>IF(TBRegistroEntradas[[#This Row],[Data do Caixa Realizado]]="",0,MONTH(TBRegistroEntradas[[#This Row],[Data do Caixa Realizado]]))</f>
        <v>2</v>
      </c>
      <c r="J183" s="65">
        <f>IF(TBRegistroEntradas[[#This Row],[Data do Caixa Realizado]]="",0,YEAR(TBRegistroEntradas[[#This Row],[Data do Caixa Realizado]]))</f>
        <v>2019</v>
      </c>
      <c r="K183" s="57">
        <f>IF(TBRegistroEntradas[[#This Row],[Data da Competência]]="",0,MONTH(TBRegistroEntradas[[#This Row],[Data da Competência]]))</f>
        <v>1</v>
      </c>
      <c r="L183" s="65">
        <f>IF(TBRegistroEntradas[[#This Row],[Data da Competência]]="",0,YEAR(TBRegistroEntradas[[#This Row],[Data da Competência]]))</f>
        <v>2019</v>
      </c>
      <c r="M183" s="65">
        <f>IF(TBRegistroEntradas[[#This Row],[Data do Caixa Previsto]]="",0,MONTH(TBRegistroEntradas[[#This Row],[Data do Caixa Previsto]]))</f>
        <v>2</v>
      </c>
      <c r="N183" s="65">
        <f>IF(TBRegistroEntradas[[#This Row],[Data do Caixa Previsto]]="",0,YEAR(TBRegistroEntradas[[#This Row],[Data do Caixa Previsto]]))</f>
        <v>2019</v>
      </c>
    </row>
    <row r="184" spans="2:14" x14ac:dyDescent="0.25">
      <c r="B184" s="38">
        <v>43534.989762344601</v>
      </c>
      <c r="C184" s="38">
        <v>43498</v>
      </c>
      <c r="D184" s="38">
        <v>43534.989762344601</v>
      </c>
      <c r="E184" s="19" t="s">
        <v>28</v>
      </c>
      <c r="F184" s="19" t="s">
        <v>36</v>
      </c>
      <c r="G184" s="19" t="s">
        <v>240</v>
      </c>
      <c r="H184" s="39">
        <v>4030</v>
      </c>
      <c r="I184" s="58">
        <f>IF(TBRegistroEntradas[[#This Row],[Data do Caixa Realizado]]="",0,MONTH(TBRegistroEntradas[[#This Row],[Data do Caixa Realizado]]))</f>
        <v>3</v>
      </c>
      <c r="J184" s="65">
        <f>IF(TBRegistroEntradas[[#This Row],[Data do Caixa Realizado]]="",0,YEAR(TBRegistroEntradas[[#This Row],[Data do Caixa Realizado]]))</f>
        <v>2019</v>
      </c>
      <c r="K184" s="57">
        <f>IF(TBRegistroEntradas[[#This Row],[Data da Competência]]="",0,MONTH(TBRegistroEntradas[[#This Row],[Data da Competência]]))</f>
        <v>2</v>
      </c>
      <c r="L184" s="65">
        <f>IF(TBRegistroEntradas[[#This Row],[Data da Competência]]="",0,YEAR(TBRegistroEntradas[[#This Row],[Data da Competência]]))</f>
        <v>2019</v>
      </c>
      <c r="M184" s="65">
        <f>IF(TBRegistroEntradas[[#This Row],[Data do Caixa Previsto]]="",0,MONTH(TBRegistroEntradas[[#This Row],[Data do Caixa Previsto]]))</f>
        <v>3</v>
      </c>
      <c r="N184" s="65">
        <f>IF(TBRegistroEntradas[[#This Row],[Data do Caixa Previsto]]="",0,YEAR(TBRegistroEntradas[[#This Row],[Data do Caixa Previsto]]))</f>
        <v>2019</v>
      </c>
    </row>
    <row r="185" spans="2:14" x14ac:dyDescent="0.25">
      <c r="B185" s="38">
        <v>43512.886043755854</v>
      </c>
      <c r="C185" s="38">
        <v>43501</v>
      </c>
      <c r="D185" s="38">
        <v>43512.886043755854</v>
      </c>
      <c r="E185" s="19" t="s">
        <v>28</v>
      </c>
      <c r="F185" s="19" t="s">
        <v>36</v>
      </c>
      <c r="G185" s="19" t="s">
        <v>241</v>
      </c>
      <c r="H185" s="39">
        <v>4157</v>
      </c>
      <c r="I185" s="58">
        <f>IF(TBRegistroEntradas[[#This Row],[Data do Caixa Realizado]]="",0,MONTH(TBRegistroEntradas[[#This Row],[Data do Caixa Realizado]]))</f>
        <v>2</v>
      </c>
      <c r="J185" s="65">
        <f>IF(TBRegistroEntradas[[#This Row],[Data do Caixa Realizado]]="",0,YEAR(TBRegistroEntradas[[#This Row],[Data do Caixa Realizado]]))</f>
        <v>2019</v>
      </c>
      <c r="K185" s="57">
        <f>IF(TBRegistroEntradas[[#This Row],[Data da Competência]]="",0,MONTH(TBRegistroEntradas[[#This Row],[Data da Competência]]))</f>
        <v>2</v>
      </c>
      <c r="L185" s="65">
        <f>IF(TBRegistroEntradas[[#This Row],[Data da Competência]]="",0,YEAR(TBRegistroEntradas[[#This Row],[Data da Competência]]))</f>
        <v>2019</v>
      </c>
      <c r="M185" s="65">
        <f>IF(TBRegistroEntradas[[#This Row],[Data do Caixa Previsto]]="",0,MONTH(TBRegistroEntradas[[#This Row],[Data do Caixa Previsto]]))</f>
        <v>2</v>
      </c>
      <c r="N185" s="65">
        <f>IF(TBRegistroEntradas[[#This Row],[Data do Caixa Previsto]]="",0,YEAR(TBRegistroEntradas[[#This Row],[Data do Caixa Previsto]]))</f>
        <v>2019</v>
      </c>
    </row>
    <row r="186" spans="2:14" x14ac:dyDescent="0.25">
      <c r="B186" s="38">
        <v>43532.824988934779</v>
      </c>
      <c r="C186" s="38">
        <v>43502</v>
      </c>
      <c r="D186" s="38">
        <v>43532.824988934779</v>
      </c>
      <c r="E186" s="19" t="s">
        <v>28</v>
      </c>
      <c r="F186" s="19" t="s">
        <v>35</v>
      </c>
      <c r="G186" s="19" t="s">
        <v>242</v>
      </c>
      <c r="H186" s="39">
        <v>1417</v>
      </c>
      <c r="I186" s="58">
        <f>IF(TBRegistroEntradas[[#This Row],[Data do Caixa Realizado]]="",0,MONTH(TBRegistroEntradas[[#This Row],[Data do Caixa Realizado]]))</f>
        <v>3</v>
      </c>
      <c r="J186" s="65">
        <f>IF(TBRegistroEntradas[[#This Row],[Data do Caixa Realizado]]="",0,YEAR(TBRegistroEntradas[[#This Row],[Data do Caixa Realizado]]))</f>
        <v>2019</v>
      </c>
      <c r="K186" s="57">
        <f>IF(TBRegistroEntradas[[#This Row],[Data da Competência]]="",0,MONTH(TBRegistroEntradas[[#This Row],[Data da Competência]]))</f>
        <v>2</v>
      </c>
      <c r="L186" s="65">
        <f>IF(TBRegistroEntradas[[#This Row],[Data da Competência]]="",0,YEAR(TBRegistroEntradas[[#This Row],[Data da Competência]]))</f>
        <v>2019</v>
      </c>
      <c r="M186" s="65">
        <f>IF(TBRegistroEntradas[[#This Row],[Data do Caixa Previsto]]="",0,MONTH(TBRegistroEntradas[[#This Row],[Data do Caixa Previsto]]))</f>
        <v>3</v>
      </c>
      <c r="N186" s="65">
        <f>IF(TBRegistroEntradas[[#This Row],[Data do Caixa Previsto]]="",0,YEAR(TBRegistroEntradas[[#This Row],[Data do Caixa Previsto]]))</f>
        <v>2019</v>
      </c>
    </row>
    <row r="187" spans="2:14" x14ac:dyDescent="0.25">
      <c r="B187" s="38">
        <v>43540.311131757786</v>
      </c>
      <c r="C187" s="38">
        <v>43505</v>
      </c>
      <c r="D187" s="38">
        <v>43540.311131757786</v>
      </c>
      <c r="E187" s="19" t="s">
        <v>28</v>
      </c>
      <c r="F187" s="19" t="s">
        <v>38</v>
      </c>
      <c r="G187" s="19" t="s">
        <v>243</v>
      </c>
      <c r="H187" s="39">
        <v>1117</v>
      </c>
      <c r="I187" s="58">
        <f>IF(TBRegistroEntradas[[#This Row],[Data do Caixa Realizado]]="",0,MONTH(TBRegistroEntradas[[#This Row],[Data do Caixa Realizado]]))</f>
        <v>3</v>
      </c>
      <c r="J187" s="65">
        <f>IF(TBRegistroEntradas[[#This Row],[Data do Caixa Realizado]]="",0,YEAR(TBRegistroEntradas[[#This Row],[Data do Caixa Realizado]]))</f>
        <v>2019</v>
      </c>
      <c r="K187" s="57">
        <f>IF(TBRegistroEntradas[[#This Row],[Data da Competência]]="",0,MONTH(TBRegistroEntradas[[#This Row],[Data da Competência]]))</f>
        <v>2</v>
      </c>
      <c r="L187" s="65">
        <f>IF(TBRegistroEntradas[[#This Row],[Data da Competência]]="",0,YEAR(TBRegistroEntradas[[#This Row],[Data da Competência]]))</f>
        <v>2019</v>
      </c>
      <c r="M187" s="65">
        <f>IF(TBRegistroEntradas[[#This Row],[Data do Caixa Previsto]]="",0,MONTH(TBRegistroEntradas[[#This Row],[Data do Caixa Previsto]]))</f>
        <v>3</v>
      </c>
      <c r="N187" s="65">
        <f>IF(TBRegistroEntradas[[#This Row],[Data do Caixa Previsto]]="",0,YEAR(TBRegistroEntradas[[#This Row],[Data do Caixa Previsto]]))</f>
        <v>2019</v>
      </c>
    </row>
    <row r="188" spans="2:14" x14ac:dyDescent="0.25">
      <c r="B188" s="38">
        <v>43541.652544038297</v>
      </c>
      <c r="C188" s="38">
        <v>43506</v>
      </c>
      <c r="D188" s="38">
        <v>43541.652544038297</v>
      </c>
      <c r="E188" s="19" t="s">
        <v>28</v>
      </c>
      <c r="F188" s="19" t="s">
        <v>34</v>
      </c>
      <c r="G188" s="19" t="s">
        <v>244</v>
      </c>
      <c r="H188" s="39">
        <v>4461</v>
      </c>
      <c r="I188" s="58">
        <f>IF(TBRegistroEntradas[[#This Row],[Data do Caixa Realizado]]="",0,MONTH(TBRegistroEntradas[[#This Row],[Data do Caixa Realizado]]))</f>
        <v>3</v>
      </c>
      <c r="J188" s="65">
        <f>IF(TBRegistroEntradas[[#This Row],[Data do Caixa Realizado]]="",0,YEAR(TBRegistroEntradas[[#This Row],[Data do Caixa Realizado]]))</f>
        <v>2019</v>
      </c>
      <c r="K188" s="57">
        <f>IF(TBRegistroEntradas[[#This Row],[Data da Competência]]="",0,MONTH(TBRegistroEntradas[[#This Row],[Data da Competência]]))</f>
        <v>2</v>
      </c>
      <c r="L188" s="65">
        <f>IF(TBRegistroEntradas[[#This Row],[Data da Competência]]="",0,YEAR(TBRegistroEntradas[[#This Row],[Data da Competência]]))</f>
        <v>2019</v>
      </c>
      <c r="M188" s="65">
        <f>IF(TBRegistroEntradas[[#This Row],[Data do Caixa Previsto]]="",0,MONTH(TBRegistroEntradas[[#This Row],[Data do Caixa Previsto]]))</f>
        <v>3</v>
      </c>
      <c r="N188" s="65">
        <f>IF(TBRegistroEntradas[[#This Row],[Data do Caixa Previsto]]="",0,YEAR(TBRegistroEntradas[[#This Row],[Data do Caixa Previsto]]))</f>
        <v>2019</v>
      </c>
    </row>
    <row r="189" spans="2:14" x14ac:dyDescent="0.25">
      <c r="B189" s="38">
        <v>43560.051672837129</v>
      </c>
      <c r="C189" s="38">
        <v>43508</v>
      </c>
      <c r="D189" s="38">
        <v>43554.09538121894</v>
      </c>
      <c r="E189" s="19" t="s">
        <v>28</v>
      </c>
      <c r="F189" s="19" t="s">
        <v>37</v>
      </c>
      <c r="G189" s="19" t="s">
        <v>245</v>
      </c>
      <c r="H189" s="39">
        <v>3732</v>
      </c>
      <c r="I189" s="58">
        <f>IF(TBRegistroEntradas[[#This Row],[Data do Caixa Realizado]]="",0,MONTH(TBRegistroEntradas[[#This Row],[Data do Caixa Realizado]]))</f>
        <v>4</v>
      </c>
      <c r="J189" s="65">
        <f>IF(TBRegistroEntradas[[#This Row],[Data do Caixa Realizado]]="",0,YEAR(TBRegistroEntradas[[#This Row],[Data do Caixa Realizado]]))</f>
        <v>2019</v>
      </c>
      <c r="K189" s="57">
        <f>IF(TBRegistroEntradas[[#This Row],[Data da Competência]]="",0,MONTH(TBRegistroEntradas[[#This Row],[Data da Competência]]))</f>
        <v>2</v>
      </c>
      <c r="L189" s="65">
        <f>IF(TBRegistroEntradas[[#This Row],[Data da Competência]]="",0,YEAR(TBRegistroEntradas[[#This Row],[Data da Competência]]))</f>
        <v>2019</v>
      </c>
      <c r="M189" s="65">
        <f>IF(TBRegistroEntradas[[#This Row],[Data do Caixa Previsto]]="",0,MONTH(TBRegistroEntradas[[#This Row],[Data do Caixa Previsto]]))</f>
        <v>3</v>
      </c>
      <c r="N189" s="65">
        <f>IF(TBRegistroEntradas[[#This Row],[Data do Caixa Previsto]]="",0,YEAR(TBRegistroEntradas[[#This Row],[Data do Caixa Previsto]]))</f>
        <v>2019</v>
      </c>
    </row>
    <row r="190" spans="2:14" x14ac:dyDescent="0.25">
      <c r="B190" s="38">
        <v>43512.426649972214</v>
      </c>
      <c r="C190" s="38">
        <v>43509</v>
      </c>
      <c r="D190" s="38">
        <v>43512.426649972214</v>
      </c>
      <c r="E190" s="19" t="s">
        <v>28</v>
      </c>
      <c r="F190" s="19" t="s">
        <v>38</v>
      </c>
      <c r="G190" s="19" t="s">
        <v>246</v>
      </c>
      <c r="H190" s="39">
        <v>2024</v>
      </c>
      <c r="I190" s="58">
        <f>IF(TBRegistroEntradas[[#This Row],[Data do Caixa Realizado]]="",0,MONTH(TBRegistroEntradas[[#This Row],[Data do Caixa Realizado]]))</f>
        <v>2</v>
      </c>
      <c r="J190" s="65">
        <f>IF(TBRegistroEntradas[[#This Row],[Data do Caixa Realizado]]="",0,YEAR(TBRegistroEntradas[[#This Row],[Data do Caixa Realizado]]))</f>
        <v>2019</v>
      </c>
      <c r="K190" s="57">
        <f>IF(TBRegistroEntradas[[#This Row],[Data da Competência]]="",0,MONTH(TBRegistroEntradas[[#This Row],[Data da Competência]]))</f>
        <v>2</v>
      </c>
      <c r="L190" s="65">
        <f>IF(TBRegistroEntradas[[#This Row],[Data da Competência]]="",0,YEAR(TBRegistroEntradas[[#This Row],[Data da Competência]]))</f>
        <v>2019</v>
      </c>
      <c r="M190" s="65">
        <f>IF(TBRegistroEntradas[[#This Row],[Data do Caixa Previsto]]="",0,MONTH(TBRegistroEntradas[[#This Row],[Data do Caixa Previsto]]))</f>
        <v>2</v>
      </c>
      <c r="N190" s="65">
        <f>IF(TBRegistroEntradas[[#This Row],[Data do Caixa Previsto]]="",0,YEAR(TBRegistroEntradas[[#This Row],[Data do Caixa Previsto]]))</f>
        <v>2019</v>
      </c>
    </row>
    <row r="191" spans="2:14" x14ac:dyDescent="0.25">
      <c r="B191" s="38" t="s">
        <v>70</v>
      </c>
      <c r="C191" s="38">
        <v>43512</v>
      </c>
      <c r="D191" s="38">
        <v>43570.205876707638</v>
      </c>
      <c r="E191" s="19" t="s">
        <v>28</v>
      </c>
      <c r="F191" s="19" t="s">
        <v>37</v>
      </c>
      <c r="G191" s="19" t="s">
        <v>247</v>
      </c>
      <c r="H191" s="39">
        <v>928</v>
      </c>
      <c r="I191" s="58">
        <f>IF(TBRegistroEntradas[[#This Row],[Data do Caixa Realizado]]="",0,MONTH(TBRegistroEntradas[[#This Row],[Data do Caixa Realizado]]))</f>
        <v>0</v>
      </c>
      <c r="J191" s="65">
        <f>IF(TBRegistroEntradas[[#This Row],[Data do Caixa Realizado]]="",0,YEAR(TBRegistroEntradas[[#This Row],[Data do Caixa Realizado]]))</f>
        <v>0</v>
      </c>
      <c r="K191" s="57">
        <f>IF(TBRegistroEntradas[[#This Row],[Data da Competência]]="",0,MONTH(TBRegistroEntradas[[#This Row],[Data da Competência]]))</f>
        <v>2</v>
      </c>
      <c r="L191" s="65">
        <f>IF(TBRegistroEntradas[[#This Row],[Data da Competência]]="",0,YEAR(TBRegistroEntradas[[#This Row],[Data da Competência]]))</f>
        <v>2019</v>
      </c>
      <c r="M191" s="65">
        <f>IF(TBRegistroEntradas[[#This Row],[Data do Caixa Previsto]]="",0,MONTH(TBRegistroEntradas[[#This Row],[Data do Caixa Previsto]]))</f>
        <v>4</v>
      </c>
      <c r="N191" s="65">
        <f>IF(TBRegistroEntradas[[#This Row],[Data do Caixa Previsto]]="",0,YEAR(TBRegistroEntradas[[#This Row],[Data do Caixa Previsto]]))</f>
        <v>2019</v>
      </c>
    </row>
    <row r="192" spans="2:14" x14ac:dyDescent="0.25">
      <c r="B192" s="38">
        <v>43560.066685649028</v>
      </c>
      <c r="C192" s="38">
        <v>43513</v>
      </c>
      <c r="D192" s="38">
        <v>43560.066685649028</v>
      </c>
      <c r="E192" s="19" t="s">
        <v>28</v>
      </c>
      <c r="F192" s="19" t="s">
        <v>37</v>
      </c>
      <c r="G192" s="19" t="s">
        <v>248</v>
      </c>
      <c r="H192" s="39">
        <v>3557</v>
      </c>
      <c r="I192" s="58">
        <f>IF(TBRegistroEntradas[[#This Row],[Data do Caixa Realizado]]="",0,MONTH(TBRegistroEntradas[[#This Row],[Data do Caixa Realizado]]))</f>
        <v>4</v>
      </c>
      <c r="J192" s="65">
        <f>IF(TBRegistroEntradas[[#This Row],[Data do Caixa Realizado]]="",0,YEAR(TBRegistroEntradas[[#This Row],[Data do Caixa Realizado]]))</f>
        <v>2019</v>
      </c>
      <c r="K192" s="57">
        <f>IF(TBRegistroEntradas[[#This Row],[Data da Competência]]="",0,MONTH(TBRegistroEntradas[[#This Row],[Data da Competência]]))</f>
        <v>2</v>
      </c>
      <c r="L192" s="65">
        <f>IF(TBRegistroEntradas[[#This Row],[Data da Competência]]="",0,YEAR(TBRegistroEntradas[[#This Row],[Data da Competência]]))</f>
        <v>2019</v>
      </c>
      <c r="M192" s="65">
        <f>IF(TBRegistroEntradas[[#This Row],[Data do Caixa Previsto]]="",0,MONTH(TBRegistroEntradas[[#This Row],[Data do Caixa Previsto]]))</f>
        <v>4</v>
      </c>
      <c r="N192" s="65">
        <f>IF(TBRegistroEntradas[[#This Row],[Data do Caixa Previsto]]="",0,YEAR(TBRegistroEntradas[[#This Row],[Data do Caixa Previsto]]))</f>
        <v>2019</v>
      </c>
    </row>
    <row r="193" spans="2:14" x14ac:dyDescent="0.25">
      <c r="B193" s="38">
        <v>43540.820705056554</v>
      </c>
      <c r="C193" s="38">
        <v>43514</v>
      </c>
      <c r="D193" s="38">
        <v>43540.820705056554</v>
      </c>
      <c r="E193" s="19" t="s">
        <v>28</v>
      </c>
      <c r="F193" s="19" t="s">
        <v>38</v>
      </c>
      <c r="G193" s="19" t="s">
        <v>249</v>
      </c>
      <c r="H193" s="39">
        <v>741</v>
      </c>
      <c r="I193" s="58">
        <f>IF(TBRegistroEntradas[[#This Row],[Data do Caixa Realizado]]="",0,MONTH(TBRegistroEntradas[[#This Row],[Data do Caixa Realizado]]))</f>
        <v>3</v>
      </c>
      <c r="J193" s="65">
        <f>IF(TBRegistroEntradas[[#This Row],[Data do Caixa Realizado]]="",0,YEAR(TBRegistroEntradas[[#This Row],[Data do Caixa Realizado]]))</f>
        <v>2019</v>
      </c>
      <c r="K193" s="57">
        <f>IF(TBRegistroEntradas[[#This Row],[Data da Competência]]="",0,MONTH(TBRegistroEntradas[[#This Row],[Data da Competência]]))</f>
        <v>2</v>
      </c>
      <c r="L193" s="65">
        <f>IF(TBRegistroEntradas[[#This Row],[Data da Competência]]="",0,YEAR(TBRegistroEntradas[[#This Row],[Data da Competência]]))</f>
        <v>2019</v>
      </c>
      <c r="M193" s="65">
        <f>IF(TBRegistroEntradas[[#This Row],[Data do Caixa Previsto]]="",0,MONTH(TBRegistroEntradas[[#This Row],[Data do Caixa Previsto]]))</f>
        <v>3</v>
      </c>
      <c r="N193" s="65">
        <f>IF(TBRegistroEntradas[[#This Row],[Data do Caixa Previsto]]="",0,YEAR(TBRegistroEntradas[[#This Row],[Data do Caixa Previsto]]))</f>
        <v>2019</v>
      </c>
    </row>
    <row r="194" spans="2:14" x14ac:dyDescent="0.25">
      <c r="B194" s="38">
        <v>43548.222942782464</v>
      </c>
      <c r="C194" s="38">
        <v>43517</v>
      </c>
      <c r="D194" s="38">
        <v>43548.222942782464</v>
      </c>
      <c r="E194" s="19" t="s">
        <v>28</v>
      </c>
      <c r="F194" s="19" t="s">
        <v>38</v>
      </c>
      <c r="G194" s="19" t="s">
        <v>250</v>
      </c>
      <c r="H194" s="39">
        <v>850</v>
      </c>
      <c r="I194" s="58">
        <f>IF(TBRegistroEntradas[[#This Row],[Data do Caixa Realizado]]="",0,MONTH(TBRegistroEntradas[[#This Row],[Data do Caixa Realizado]]))</f>
        <v>3</v>
      </c>
      <c r="J194" s="65">
        <f>IF(TBRegistroEntradas[[#This Row],[Data do Caixa Realizado]]="",0,YEAR(TBRegistroEntradas[[#This Row],[Data do Caixa Realizado]]))</f>
        <v>2019</v>
      </c>
      <c r="K194" s="57">
        <f>IF(TBRegistroEntradas[[#This Row],[Data da Competência]]="",0,MONTH(TBRegistroEntradas[[#This Row],[Data da Competência]]))</f>
        <v>2</v>
      </c>
      <c r="L194" s="65">
        <f>IF(TBRegistroEntradas[[#This Row],[Data da Competência]]="",0,YEAR(TBRegistroEntradas[[#This Row],[Data da Competência]]))</f>
        <v>2019</v>
      </c>
      <c r="M194" s="65">
        <f>IF(TBRegistroEntradas[[#This Row],[Data do Caixa Previsto]]="",0,MONTH(TBRegistroEntradas[[#This Row],[Data do Caixa Previsto]]))</f>
        <v>3</v>
      </c>
      <c r="N194" s="65">
        <f>IF(TBRegistroEntradas[[#This Row],[Data do Caixa Previsto]]="",0,YEAR(TBRegistroEntradas[[#This Row],[Data do Caixa Previsto]]))</f>
        <v>2019</v>
      </c>
    </row>
    <row r="195" spans="2:14" x14ac:dyDescent="0.25">
      <c r="B195" s="38">
        <v>43625.080024605937</v>
      </c>
      <c r="C195" s="38">
        <v>43522</v>
      </c>
      <c r="D195" s="38">
        <v>43563.814201596448</v>
      </c>
      <c r="E195" s="19" t="s">
        <v>28</v>
      </c>
      <c r="F195" s="19" t="s">
        <v>37</v>
      </c>
      <c r="G195" s="19" t="s">
        <v>251</v>
      </c>
      <c r="H195" s="39">
        <v>4741</v>
      </c>
      <c r="I195" s="58">
        <f>IF(TBRegistroEntradas[[#This Row],[Data do Caixa Realizado]]="",0,MONTH(TBRegistroEntradas[[#This Row],[Data do Caixa Realizado]]))</f>
        <v>6</v>
      </c>
      <c r="J195" s="65">
        <f>IF(TBRegistroEntradas[[#This Row],[Data do Caixa Realizado]]="",0,YEAR(TBRegistroEntradas[[#This Row],[Data do Caixa Realizado]]))</f>
        <v>2019</v>
      </c>
      <c r="K195" s="57">
        <f>IF(TBRegistroEntradas[[#This Row],[Data da Competência]]="",0,MONTH(TBRegistroEntradas[[#This Row],[Data da Competência]]))</f>
        <v>2</v>
      </c>
      <c r="L195" s="65">
        <f>IF(TBRegistroEntradas[[#This Row],[Data da Competência]]="",0,YEAR(TBRegistroEntradas[[#This Row],[Data da Competência]]))</f>
        <v>2019</v>
      </c>
      <c r="M195" s="65">
        <f>IF(TBRegistroEntradas[[#This Row],[Data do Caixa Previsto]]="",0,MONTH(TBRegistroEntradas[[#This Row],[Data do Caixa Previsto]]))</f>
        <v>4</v>
      </c>
      <c r="N195" s="65">
        <f>IF(TBRegistroEntradas[[#This Row],[Data do Caixa Previsto]]="",0,YEAR(TBRegistroEntradas[[#This Row],[Data do Caixa Previsto]]))</f>
        <v>2019</v>
      </c>
    </row>
    <row r="196" spans="2:14" x14ac:dyDescent="0.25">
      <c r="B196" s="38">
        <v>43571.459066587013</v>
      </c>
      <c r="C196" s="38">
        <v>43525</v>
      </c>
      <c r="D196" s="38">
        <v>43571.459066587013</v>
      </c>
      <c r="E196" s="19" t="s">
        <v>28</v>
      </c>
      <c r="F196" s="19" t="s">
        <v>35</v>
      </c>
      <c r="G196" s="19" t="s">
        <v>252</v>
      </c>
      <c r="H196" s="39">
        <v>471</v>
      </c>
      <c r="I196" s="58">
        <f>IF(TBRegistroEntradas[[#This Row],[Data do Caixa Realizado]]="",0,MONTH(TBRegistroEntradas[[#This Row],[Data do Caixa Realizado]]))</f>
        <v>4</v>
      </c>
      <c r="J196" s="65">
        <f>IF(TBRegistroEntradas[[#This Row],[Data do Caixa Realizado]]="",0,YEAR(TBRegistroEntradas[[#This Row],[Data do Caixa Realizado]]))</f>
        <v>2019</v>
      </c>
      <c r="K196" s="57">
        <f>IF(TBRegistroEntradas[[#This Row],[Data da Competência]]="",0,MONTH(TBRegistroEntradas[[#This Row],[Data da Competência]]))</f>
        <v>3</v>
      </c>
      <c r="L196" s="65">
        <f>IF(TBRegistroEntradas[[#This Row],[Data da Competência]]="",0,YEAR(TBRegistroEntradas[[#This Row],[Data da Competência]]))</f>
        <v>2019</v>
      </c>
      <c r="M196" s="65">
        <f>IF(TBRegistroEntradas[[#This Row],[Data do Caixa Previsto]]="",0,MONTH(TBRegistroEntradas[[#This Row],[Data do Caixa Previsto]]))</f>
        <v>4</v>
      </c>
      <c r="N196" s="65">
        <f>IF(TBRegistroEntradas[[#This Row],[Data do Caixa Previsto]]="",0,YEAR(TBRegistroEntradas[[#This Row],[Data do Caixa Previsto]]))</f>
        <v>2019</v>
      </c>
    </row>
    <row r="197" spans="2:14" x14ac:dyDescent="0.25">
      <c r="B197" s="38">
        <v>43590.006789576961</v>
      </c>
      <c r="C197" s="38">
        <v>43527</v>
      </c>
      <c r="D197" s="38">
        <v>43568.716482543525</v>
      </c>
      <c r="E197" s="19" t="s">
        <v>28</v>
      </c>
      <c r="F197" s="19" t="s">
        <v>35</v>
      </c>
      <c r="G197" s="19" t="s">
        <v>253</v>
      </c>
      <c r="H197" s="39">
        <v>517</v>
      </c>
      <c r="I197" s="58">
        <f>IF(TBRegistroEntradas[[#This Row],[Data do Caixa Realizado]]="",0,MONTH(TBRegistroEntradas[[#This Row],[Data do Caixa Realizado]]))</f>
        <v>5</v>
      </c>
      <c r="J197" s="65">
        <f>IF(TBRegistroEntradas[[#This Row],[Data do Caixa Realizado]]="",0,YEAR(TBRegistroEntradas[[#This Row],[Data do Caixa Realizado]]))</f>
        <v>2019</v>
      </c>
      <c r="K197" s="57">
        <f>IF(TBRegistroEntradas[[#This Row],[Data da Competência]]="",0,MONTH(TBRegistroEntradas[[#This Row],[Data da Competência]]))</f>
        <v>3</v>
      </c>
      <c r="L197" s="65">
        <f>IF(TBRegistroEntradas[[#This Row],[Data da Competência]]="",0,YEAR(TBRegistroEntradas[[#This Row],[Data da Competência]]))</f>
        <v>2019</v>
      </c>
      <c r="M197" s="65">
        <f>IF(TBRegistroEntradas[[#This Row],[Data do Caixa Previsto]]="",0,MONTH(TBRegistroEntradas[[#This Row],[Data do Caixa Previsto]]))</f>
        <v>4</v>
      </c>
      <c r="N197" s="65">
        <f>IF(TBRegistroEntradas[[#This Row],[Data do Caixa Previsto]]="",0,YEAR(TBRegistroEntradas[[#This Row],[Data do Caixa Previsto]]))</f>
        <v>2019</v>
      </c>
    </row>
    <row r="198" spans="2:14" x14ac:dyDescent="0.25">
      <c r="B198" s="38">
        <v>43563.221434488092</v>
      </c>
      <c r="C198" s="38">
        <v>43534</v>
      </c>
      <c r="D198" s="38">
        <v>43563.221434488092</v>
      </c>
      <c r="E198" s="19" t="s">
        <v>28</v>
      </c>
      <c r="F198" s="19" t="s">
        <v>35</v>
      </c>
      <c r="G198" s="19" t="s">
        <v>254</v>
      </c>
      <c r="H198" s="39">
        <v>3034</v>
      </c>
      <c r="I198" s="58">
        <f>IF(TBRegistroEntradas[[#This Row],[Data do Caixa Realizado]]="",0,MONTH(TBRegistroEntradas[[#This Row],[Data do Caixa Realizado]]))</f>
        <v>4</v>
      </c>
      <c r="J198" s="65">
        <f>IF(TBRegistroEntradas[[#This Row],[Data do Caixa Realizado]]="",0,YEAR(TBRegistroEntradas[[#This Row],[Data do Caixa Realizado]]))</f>
        <v>2019</v>
      </c>
      <c r="K198" s="57">
        <f>IF(TBRegistroEntradas[[#This Row],[Data da Competência]]="",0,MONTH(TBRegistroEntradas[[#This Row],[Data da Competência]]))</f>
        <v>3</v>
      </c>
      <c r="L198" s="65">
        <f>IF(TBRegistroEntradas[[#This Row],[Data da Competência]]="",0,YEAR(TBRegistroEntradas[[#This Row],[Data da Competência]]))</f>
        <v>2019</v>
      </c>
      <c r="M198" s="65">
        <f>IF(TBRegistroEntradas[[#This Row],[Data do Caixa Previsto]]="",0,MONTH(TBRegistroEntradas[[#This Row],[Data do Caixa Previsto]]))</f>
        <v>4</v>
      </c>
      <c r="N198" s="65">
        <f>IF(TBRegistroEntradas[[#This Row],[Data do Caixa Previsto]]="",0,YEAR(TBRegistroEntradas[[#This Row],[Data do Caixa Previsto]]))</f>
        <v>2019</v>
      </c>
    </row>
    <row r="199" spans="2:14" x14ac:dyDescent="0.25">
      <c r="B199" s="38">
        <v>43578.576921560554</v>
      </c>
      <c r="C199" s="38">
        <v>43537</v>
      </c>
      <c r="D199" s="38">
        <v>43578.576921560554</v>
      </c>
      <c r="E199" s="19" t="s">
        <v>28</v>
      </c>
      <c r="F199" s="19" t="s">
        <v>37</v>
      </c>
      <c r="G199" s="19" t="s">
        <v>255</v>
      </c>
      <c r="H199" s="39">
        <v>3172</v>
      </c>
      <c r="I199" s="58">
        <f>IF(TBRegistroEntradas[[#This Row],[Data do Caixa Realizado]]="",0,MONTH(TBRegistroEntradas[[#This Row],[Data do Caixa Realizado]]))</f>
        <v>4</v>
      </c>
      <c r="J199" s="65">
        <f>IF(TBRegistroEntradas[[#This Row],[Data do Caixa Realizado]]="",0,YEAR(TBRegistroEntradas[[#This Row],[Data do Caixa Realizado]]))</f>
        <v>2019</v>
      </c>
      <c r="K199" s="57">
        <f>IF(TBRegistroEntradas[[#This Row],[Data da Competência]]="",0,MONTH(TBRegistroEntradas[[#This Row],[Data da Competência]]))</f>
        <v>3</v>
      </c>
      <c r="L199" s="65">
        <f>IF(TBRegistroEntradas[[#This Row],[Data da Competência]]="",0,YEAR(TBRegistroEntradas[[#This Row],[Data da Competência]]))</f>
        <v>2019</v>
      </c>
      <c r="M199" s="65">
        <f>IF(TBRegistroEntradas[[#This Row],[Data do Caixa Previsto]]="",0,MONTH(TBRegistroEntradas[[#This Row],[Data do Caixa Previsto]]))</f>
        <v>4</v>
      </c>
      <c r="N199" s="65">
        <f>IF(TBRegistroEntradas[[#This Row],[Data do Caixa Previsto]]="",0,YEAR(TBRegistroEntradas[[#This Row],[Data do Caixa Previsto]]))</f>
        <v>2019</v>
      </c>
    </row>
    <row r="200" spans="2:14" x14ac:dyDescent="0.25">
      <c r="B200" s="38">
        <v>43555.68421267363</v>
      </c>
      <c r="C200" s="38">
        <v>43543</v>
      </c>
      <c r="D200" s="38">
        <v>43555.68421267363</v>
      </c>
      <c r="E200" s="19" t="s">
        <v>28</v>
      </c>
      <c r="F200" s="19" t="s">
        <v>36</v>
      </c>
      <c r="G200" s="19" t="s">
        <v>256</v>
      </c>
      <c r="H200" s="39">
        <v>2069</v>
      </c>
      <c r="I200" s="58">
        <f>IF(TBRegistroEntradas[[#This Row],[Data do Caixa Realizado]]="",0,MONTH(TBRegistroEntradas[[#This Row],[Data do Caixa Realizado]]))</f>
        <v>3</v>
      </c>
      <c r="J200" s="65">
        <f>IF(TBRegistroEntradas[[#This Row],[Data do Caixa Realizado]]="",0,YEAR(TBRegistroEntradas[[#This Row],[Data do Caixa Realizado]]))</f>
        <v>2019</v>
      </c>
      <c r="K200" s="57">
        <f>IF(TBRegistroEntradas[[#This Row],[Data da Competência]]="",0,MONTH(TBRegistroEntradas[[#This Row],[Data da Competência]]))</f>
        <v>3</v>
      </c>
      <c r="L200" s="65">
        <f>IF(TBRegistroEntradas[[#This Row],[Data da Competência]]="",0,YEAR(TBRegistroEntradas[[#This Row],[Data da Competência]]))</f>
        <v>2019</v>
      </c>
      <c r="M200" s="65">
        <f>IF(TBRegistroEntradas[[#This Row],[Data do Caixa Previsto]]="",0,MONTH(TBRegistroEntradas[[#This Row],[Data do Caixa Previsto]]))</f>
        <v>3</v>
      </c>
      <c r="N200" s="65">
        <f>IF(TBRegistroEntradas[[#This Row],[Data do Caixa Previsto]]="",0,YEAR(TBRegistroEntradas[[#This Row],[Data do Caixa Previsto]]))</f>
        <v>2019</v>
      </c>
    </row>
    <row r="201" spans="2:14" x14ac:dyDescent="0.25">
      <c r="B201" s="38">
        <v>43614.347330751698</v>
      </c>
      <c r="C201" s="38">
        <v>43545</v>
      </c>
      <c r="D201" s="38">
        <v>43559.473956858106</v>
      </c>
      <c r="E201" s="19" t="s">
        <v>28</v>
      </c>
      <c r="F201" s="19" t="s">
        <v>36</v>
      </c>
      <c r="G201" s="19" t="s">
        <v>257</v>
      </c>
      <c r="H201" s="39">
        <v>3849</v>
      </c>
      <c r="I201" s="58">
        <f>IF(TBRegistroEntradas[[#This Row],[Data do Caixa Realizado]]="",0,MONTH(TBRegistroEntradas[[#This Row],[Data do Caixa Realizado]]))</f>
        <v>5</v>
      </c>
      <c r="J201" s="65">
        <f>IF(TBRegistroEntradas[[#This Row],[Data do Caixa Realizado]]="",0,YEAR(TBRegistroEntradas[[#This Row],[Data do Caixa Realizado]]))</f>
        <v>2019</v>
      </c>
      <c r="K201" s="57">
        <f>IF(TBRegistroEntradas[[#This Row],[Data da Competência]]="",0,MONTH(TBRegistroEntradas[[#This Row],[Data da Competência]]))</f>
        <v>3</v>
      </c>
      <c r="L201" s="65">
        <f>IF(TBRegistroEntradas[[#This Row],[Data da Competência]]="",0,YEAR(TBRegistroEntradas[[#This Row],[Data da Competência]]))</f>
        <v>2019</v>
      </c>
      <c r="M201" s="65">
        <f>IF(TBRegistroEntradas[[#This Row],[Data do Caixa Previsto]]="",0,MONTH(TBRegistroEntradas[[#This Row],[Data do Caixa Previsto]]))</f>
        <v>4</v>
      </c>
      <c r="N201" s="65">
        <f>IF(TBRegistroEntradas[[#This Row],[Data do Caixa Previsto]]="",0,YEAR(TBRegistroEntradas[[#This Row],[Data do Caixa Previsto]]))</f>
        <v>2019</v>
      </c>
    </row>
    <row r="202" spans="2:14" x14ac:dyDescent="0.25">
      <c r="B202" s="38">
        <v>43622.661194715285</v>
      </c>
      <c r="C202" s="38">
        <v>43551</v>
      </c>
      <c r="D202" s="38">
        <v>43586.046958916726</v>
      </c>
      <c r="E202" s="19" t="s">
        <v>28</v>
      </c>
      <c r="F202" s="19" t="s">
        <v>38</v>
      </c>
      <c r="G202" s="19" t="s">
        <v>258</v>
      </c>
      <c r="H202" s="39">
        <v>4141</v>
      </c>
      <c r="I202" s="58">
        <f>IF(TBRegistroEntradas[[#This Row],[Data do Caixa Realizado]]="",0,MONTH(TBRegistroEntradas[[#This Row],[Data do Caixa Realizado]]))</f>
        <v>6</v>
      </c>
      <c r="J202" s="65">
        <f>IF(TBRegistroEntradas[[#This Row],[Data do Caixa Realizado]]="",0,YEAR(TBRegistroEntradas[[#This Row],[Data do Caixa Realizado]]))</f>
        <v>2019</v>
      </c>
      <c r="K202" s="57">
        <f>IF(TBRegistroEntradas[[#This Row],[Data da Competência]]="",0,MONTH(TBRegistroEntradas[[#This Row],[Data da Competência]]))</f>
        <v>3</v>
      </c>
      <c r="L202" s="65">
        <f>IF(TBRegistroEntradas[[#This Row],[Data da Competência]]="",0,YEAR(TBRegistroEntradas[[#This Row],[Data da Competência]]))</f>
        <v>2019</v>
      </c>
      <c r="M202" s="65">
        <f>IF(TBRegistroEntradas[[#This Row],[Data do Caixa Previsto]]="",0,MONTH(TBRegistroEntradas[[#This Row],[Data do Caixa Previsto]]))</f>
        <v>5</v>
      </c>
      <c r="N202" s="65">
        <f>IF(TBRegistroEntradas[[#This Row],[Data do Caixa Previsto]]="",0,YEAR(TBRegistroEntradas[[#This Row],[Data do Caixa Previsto]]))</f>
        <v>2019</v>
      </c>
    </row>
    <row r="203" spans="2:14" x14ac:dyDescent="0.25">
      <c r="B203" s="38" t="s">
        <v>70</v>
      </c>
      <c r="C203" s="38">
        <v>43552</v>
      </c>
      <c r="D203" s="38">
        <v>43586.891175257784</v>
      </c>
      <c r="E203" s="19" t="s">
        <v>28</v>
      </c>
      <c r="F203" s="19" t="s">
        <v>38</v>
      </c>
      <c r="G203" s="19" t="s">
        <v>259</v>
      </c>
      <c r="H203" s="39">
        <v>1348</v>
      </c>
      <c r="I203" s="58">
        <f>IF(TBRegistroEntradas[[#This Row],[Data do Caixa Realizado]]="",0,MONTH(TBRegistroEntradas[[#This Row],[Data do Caixa Realizado]]))</f>
        <v>0</v>
      </c>
      <c r="J203" s="65">
        <f>IF(TBRegistroEntradas[[#This Row],[Data do Caixa Realizado]]="",0,YEAR(TBRegistroEntradas[[#This Row],[Data do Caixa Realizado]]))</f>
        <v>0</v>
      </c>
      <c r="K203" s="57">
        <f>IF(TBRegistroEntradas[[#This Row],[Data da Competência]]="",0,MONTH(TBRegistroEntradas[[#This Row],[Data da Competência]]))</f>
        <v>3</v>
      </c>
      <c r="L203" s="65">
        <f>IF(TBRegistroEntradas[[#This Row],[Data da Competência]]="",0,YEAR(TBRegistroEntradas[[#This Row],[Data da Competência]]))</f>
        <v>2019</v>
      </c>
      <c r="M203" s="65">
        <f>IF(TBRegistroEntradas[[#This Row],[Data do Caixa Previsto]]="",0,MONTH(TBRegistroEntradas[[#This Row],[Data do Caixa Previsto]]))</f>
        <v>5</v>
      </c>
      <c r="N203" s="65">
        <f>IF(TBRegistroEntradas[[#This Row],[Data do Caixa Previsto]]="",0,YEAR(TBRegistroEntradas[[#This Row],[Data do Caixa Previsto]]))</f>
        <v>2019</v>
      </c>
    </row>
    <row r="204" spans="2:14" x14ac:dyDescent="0.25">
      <c r="B204" s="38">
        <v>43579.560843489548</v>
      </c>
      <c r="C204" s="38">
        <v>43558</v>
      </c>
      <c r="D204" s="38">
        <v>43579.560843489548</v>
      </c>
      <c r="E204" s="19" t="s">
        <v>28</v>
      </c>
      <c r="F204" s="19" t="s">
        <v>37</v>
      </c>
      <c r="G204" s="19" t="s">
        <v>260</v>
      </c>
      <c r="H204" s="39">
        <v>1738</v>
      </c>
      <c r="I204" s="58">
        <f>IF(TBRegistroEntradas[[#This Row],[Data do Caixa Realizado]]="",0,MONTH(TBRegistroEntradas[[#This Row],[Data do Caixa Realizado]]))</f>
        <v>4</v>
      </c>
      <c r="J204" s="65">
        <f>IF(TBRegistroEntradas[[#This Row],[Data do Caixa Realizado]]="",0,YEAR(TBRegistroEntradas[[#This Row],[Data do Caixa Realizado]]))</f>
        <v>2019</v>
      </c>
      <c r="K204" s="57">
        <f>IF(TBRegistroEntradas[[#This Row],[Data da Competência]]="",0,MONTH(TBRegistroEntradas[[#This Row],[Data da Competência]]))</f>
        <v>4</v>
      </c>
      <c r="L204" s="65">
        <f>IF(TBRegistroEntradas[[#This Row],[Data da Competência]]="",0,YEAR(TBRegistroEntradas[[#This Row],[Data da Competência]]))</f>
        <v>2019</v>
      </c>
      <c r="M204" s="65">
        <f>IF(TBRegistroEntradas[[#This Row],[Data do Caixa Previsto]]="",0,MONTH(TBRegistroEntradas[[#This Row],[Data do Caixa Previsto]]))</f>
        <v>4</v>
      </c>
      <c r="N204" s="65">
        <f>IF(TBRegistroEntradas[[#This Row],[Data do Caixa Previsto]]="",0,YEAR(TBRegistroEntradas[[#This Row],[Data do Caixa Previsto]]))</f>
        <v>2019</v>
      </c>
    </row>
    <row r="205" spans="2:14" x14ac:dyDescent="0.25">
      <c r="B205" s="38">
        <v>43616.927767605004</v>
      </c>
      <c r="C205" s="38">
        <v>43561</v>
      </c>
      <c r="D205" s="38">
        <v>43616.927767605004</v>
      </c>
      <c r="E205" s="19" t="s">
        <v>28</v>
      </c>
      <c r="F205" s="19" t="s">
        <v>37</v>
      </c>
      <c r="G205" s="19" t="s">
        <v>261</v>
      </c>
      <c r="H205" s="39">
        <v>732</v>
      </c>
      <c r="I205" s="58">
        <f>IF(TBRegistroEntradas[[#This Row],[Data do Caixa Realizado]]="",0,MONTH(TBRegistroEntradas[[#This Row],[Data do Caixa Realizado]]))</f>
        <v>5</v>
      </c>
      <c r="J205" s="65">
        <f>IF(TBRegistroEntradas[[#This Row],[Data do Caixa Realizado]]="",0,YEAR(TBRegistroEntradas[[#This Row],[Data do Caixa Realizado]]))</f>
        <v>2019</v>
      </c>
      <c r="K205" s="57">
        <f>IF(TBRegistroEntradas[[#This Row],[Data da Competência]]="",0,MONTH(TBRegistroEntradas[[#This Row],[Data da Competência]]))</f>
        <v>4</v>
      </c>
      <c r="L205" s="65">
        <f>IF(TBRegistroEntradas[[#This Row],[Data da Competência]]="",0,YEAR(TBRegistroEntradas[[#This Row],[Data da Competência]]))</f>
        <v>2019</v>
      </c>
      <c r="M205" s="65">
        <f>IF(TBRegistroEntradas[[#This Row],[Data do Caixa Previsto]]="",0,MONTH(TBRegistroEntradas[[#This Row],[Data do Caixa Previsto]]))</f>
        <v>5</v>
      </c>
      <c r="N205" s="65">
        <f>IF(TBRegistroEntradas[[#This Row],[Data do Caixa Previsto]]="",0,YEAR(TBRegistroEntradas[[#This Row],[Data do Caixa Previsto]]))</f>
        <v>2019</v>
      </c>
    </row>
    <row r="206" spans="2:14" x14ac:dyDescent="0.25">
      <c r="B206" s="38">
        <v>43625.82552449884</v>
      </c>
      <c r="C206" s="38">
        <v>43562</v>
      </c>
      <c r="D206" s="38">
        <v>43586.693447907084</v>
      </c>
      <c r="E206" s="19" t="s">
        <v>28</v>
      </c>
      <c r="F206" s="19" t="s">
        <v>38</v>
      </c>
      <c r="G206" s="19" t="s">
        <v>262</v>
      </c>
      <c r="H206" s="39">
        <v>373</v>
      </c>
      <c r="I206" s="58">
        <f>IF(TBRegistroEntradas[[#This Row],[Data do Caixa Realizado]]="",0,MONTH(TBRegistroEntradas[[#This Row],[Data do Caixa Realizado]]))</f>
        <v>6</v>
      </c>
      <c r="J206" s="65">
        <f>IF(TBRegistroEntradas[[#This Row],[Data do Caixa Realizado]]="",0,YEAR(TBRegistroEntradas[[#This Row],[Data do Caixa Realizado]]))</f>
        <v>2019</v>
      </c>
      <c r="K206" s="57">
        <f>IF(TBRegistroEntradas[[#This Row],[Data da Competência]]="",0,MONTH(TBRegistroEntradas[[#This Row],[Data da Competência]]))</f>
        <v>4</v>
      </c>
      <c r="L206" s="65">
        <f>IF(TBRegistroEntradas[[#This Row],[Data da Competência]]="",0,YEAR(TBRegistroEntradas[[#This Row],[Data da Competência]]))</f>
        <v>2019</v>
      </c>
      <c r="M206" s="65">
        <f>IF(TBRegistroEntradas[[#This Row],[Data do Caixa Previsto]]="",0,MONTH(TBRegistroEntradas[[#This Row],[Data do Caixa Previsto]]))</f>
        <v>5</v>
      </c>
      <c r="N206" s="65">
        <f>IF(TBRegistroEntradas[[#This Row],[Data do Caixa Previsto]]="",0,YEAR(TBRegistroEntradas[[#This Row],[Data do Caixa Previsto]]))</f>
        <v>2019</v>
      </c>
    </row>
    <row r="207" spans="2:14" x14ac:dyDescent="0.25">
      <c r="B207" s="38">
        <v>43680.092544285042</v>
      </c>
      <c r="C207" s="38">
        <v>43564</v>
      </c>
      <c r="D207" s="38">
        <v>43609.201502582175</v>
      </c>
      <c r="E207" s="19" t="s">
        <v>28</v>
      </c>
      <c r="F207" s="19" t="s">
        <v>35</v>
      </c>
      <c r="G207" s="19" t="s">
        <v>263</v>
      </c>
      <c r="H207" s="39">
        <v>609</v>
      </c>
      <c r="I207" s="58">
        <f>IF(TBRegistroEntradas[[#This Row],[Data do Caixa Realizado]]="",0,MONTH(TBRegistroEntradas[[#This Row],[Data do Caixa Realizado]]))</f>
        <v>8</v>
      </c>
      <c r="J207" s="65">
        <f>IF(TBRegistroEntradas[[#This Row],[Data do Caixa Realizado]]="",0,YEAR(TBRegistroEntradas[[#This Row],[Data do Caixa Realizado]]))</f>
        <v>2019</v>
      </c>
      <c r="K207" s="57">
        <f>IF(TBRegistroEntradas[[#This Row],[Data da Competência]]="",0,MONTH(TBRegistroEntradas[[#This Row],[Data da Competência]]))</f>
        <v>4</v>
      </c>
      <c r="L207" s="65">
        <f>IF(TBRegistroEntradas[[#This Row],[Data da Competência]]="",0,YEAR(TBRegistroEntradas[[#This Row],[Data da Competência]]))</f>
        <v>2019</v>
      </c>
      <c r="M207" s="65">
        <f>IF(TBRegistroEntradas[[#This Row],[Data do Caixa Previsto]]="",0,MONTH(TBRegistroEntradas[[#This Row],[Data do Caixa Previsto]]))</f>
        <v>5</v>
      </c>
      <c r="N207" s="65">
        <f>IF(TBRegistroEntradas[[#This Row],[Data do Caixa Previsto]]="",0,YEAR(TBRegistroEntradas[[#This Row],[Data do Caixa Previsto]]))</f>
        <v>2019</v>
      </c>
    </row>
    <row r="208" spans="2:14" x14ac:dyDescent="0.25">
      <c r="B208" s="38">
        <v>43615.075827004257</v>
      </c>
      <c r="C208" s="38">
        <v>43567</v>
      </c>
      <c r="D208" s="38">
        <v>43615.075827004257</v>
      </c>
      <c r="E208" s="19" t="s">
        <v>28</v>
      </c>
      <c r="F208" s="19" t="s">
        <v>37</v>
      </c>
      <c r="G208" s="19" t="s">
        <v>264</v>
      </c>
      <c r="H208" s="39">
        <v>2883</v>
      </c>
      <c r="I208" s="58">
        <f>IF(TBRegistroEntradas[[#This Row],[Data do Caixa Realizado]]="",0,MONTH(TBRegistroEntradas[[#This Row],[Data do Caixa Realizado]]))</f>
        <v>5</v>
      </c>
      <c r="J208" s="65">
        <f>IF(TBRegistroEntradas[[#This Row],[Data do Caixa Realizado]]="",0,YEAR(TBRegistroEntradas[[#This Row],[Data do Caixa Realizado]]))</f>
        <v>2019</v>
      </c>
      <c r="K208" s="57">
        <f>IF(TBRegistroEntradas[[#This Row],[Data da Competência]]="",0,MONTH(TBRegistroEntradas[[#This Row],[Data da Competência]]))</f>
        <v>4</v>
      </c>
      <c r="L208" s="65">
        <f>IF(TBRegistroEntradas[[#This Row],[Data da Competência]]="",0,YEAR(TBRegistroEntradas[[#This Row],[Data da Competência]]))</f>
        <v>2019</v>
      </c>
      <c r="M208" s="65">
        <f>IF(TBRegistroEntradas[[#This Row],[Data do Caixa Previsto]]="",0,MONTH(TBRegistroEntradas[[#This Row],[Data do Caixa Previsto]]))</f>
        <v>5</v>
      </c>
      <c r="N208" s="65">
        <f>IF(TBRegistroEntradas[[#This Row],[Data do Caixa Previsto]]="",0,YEAR(TBRegistroEntradas[[#This Row],[Data do Caixa Previsto]]))</f>
        <v>2019</v>
      </c>
    </row>
    <row r="209" spans="2:14" x14ac:dyDescent="0.25">
      <c r="B209" s="38">
        <v>43570.769485626974</v>
      </c>
      <c r="C209" s="38">
        <v>43569</v>
      </c>
      <c r="D209" s="38">
        <v>43570.769485626974</v>
      </c>
      <c r="E209" s="19" t="s">
        <v>28</v>
      </c>
      <c r="F209" s="19" t="s">
        <v>35</v>
      </c>
      <c r="G209" s="19" t="s">
        <v>265</v>
      </c>
      <c r="H209" s="39">
        <v>4651</v>
      </c>
      <c r="I209" s="58">
        <f>IF(TBRegistroEntradas[[#This Row],[Data do Caixa Realizado]]="",0,MONTH(TBRegistroEntradas[[#This Row],[Data do Caixa Realizado]]))</f>
        <v>4</v>
      </c>
      <c r="J209" s="65">
        <f>IF(TBRegistroEntradas[[#This Row],[Data do Caixa Realizado]]="",0,YEAR(TBRegistroEntradas[[#This Row],[Data do Caixa Realizado]]))</f>
        <v>2019</v>
      </c>
      <c r="K209" s="57">
        <f>IF(TBRegistroEntradas[[#This Row],[Data da Competência]]="",0,MONTH(TBRegistroEntradas[[#This Row],[Data da Competência]]))</f>
        <v>4</v>
      </c>
      <c r="L209" s="65">
        <f>IF(TBRegistroEntradas[[#This Row],[Data da Competência]]="",0,YEAR(TBRegistroEntradas[[#This Row],[Data da Competência]]))</f>
        <v>2019</v>
      </c>
      <c r="M209" s="65">
        <f>IF(TBRegistroEntradas[[#This Row],[Data do Caixa Previsto]]="",0,MONTH(TBRegistroEntradas[[#This Row],[Data do Caixa Previsto]]))</f>
        <v>4</v>
      </c>
      <c r="N209" s="65">
        <f>IF(TBRegistroEntradas[[#This Row],[Data do Caixa Previsto]]="",0,YEAR(TBRegistroEntradas[[#This Row],[Data do Caixa Previsto]]))</f>
        <v>2019</v>
      </c>
    </row>
    <row r="210" spans="2:14" x14ac:dyDescent="0.25">
      <c r="B210" s="38">
        <v>43579.931861207129</v>
      </c>
      <c r="C210" s="38">
        <v>43573</v>
      </c>
      <c r="D210" s="38">
        <v>43579.931861207129</v>
      </c>
      <c r="E210" s="19" t="s">
        <v>28</v>
      </c>
      <c r="F210" s="19" t="s">
        <v>35</v>
      </c>
      <c r="G210" s="19" t="s">
        <v>266</v>
      </c>
      <c r="H210" s="39">
        <v>4797</v>
      </c>
      <c r="I210" s="58">
        <f>IF(TBRegistroEntradas[[#This Row],[Data do Caixa Realizado]]="",0,MONTH(TBRegistroEntradas[[#This Row],[Data do Caixa Realizado]]))</f>
        <v>4</v>
      </c>
      <c r="J210" s="65">
        <f>IF(TBRegistroEntradas[[#This Row],[Data do Caixa Realizado]]="",0,YEAR(TBRegistroEntradas[[#This Row],[Data do Caixa Realizado]]))</f>
        <v>2019</v>
      </c>
      <c r="K210" s="57">
        <f>IF(TBRegistroEntradas[[#This Row],[Data da Competência]]="",0,MONTH(TBRegistroEntradas[[#This Row],[Data da Competência]]))</f>
        <v>4</v>
      </c>
      <c r="L210" s="65">
        <f>IF(TBRegistroEntradas[[#This Row],[Data da Competência]]="",0,YEAR(TBRegistroEntradas[[#This Row],[Data da Competência]]))</f>
        <v>2019</v>
      </c>
      <c r="M210" s="65">
        <f>IF(TBRegistroEntradas[[#This Row],[Data do Caixa Previsto]]="",0,MONTH(TBRegistroEntradas[[#This Row],[Data do Caixa Previsto]]))</f>
        <v>4</v>
      </c>
      <c r="N210" s="65">
        <f>IF(TBRegistroEntradas[[#This Row],[Data do Caixa Previsto]]="",0,YEAR(TBRegistroEntradas[[#This Row],[Data do Caixa Previsto]]))</f>
        <v>2019</v>
      </c>
    </row>
    <row r="211" spans="2:14" x14ac:dyDescent="0.25">
      <c r="B211" s="38">
        <v>43598.937055888804</v>
      </c>
      <c r="C211" s="38">
        <v>43575</v>
      </c>
      <c r="D211" s="38">
        <v>43598.937055888804</v>
      </c>
      <c r="E211" s="19" t="s">
        <v>28</v>
      </c>
      <c r="F211" s="19" t="s">
        <v>36</v>
      </c>
      <c r="G211" s="19" t="s">
        <v>267</v>
      </c>
      <c r="H211" s="39">
        <v>1620</v>
      </c>
      <c r="I211" s="58">
        <f>IF(TBRegistroEntradas[[#This Row],[Data do Caixa Realizado]]="",0,MONTH(TBRegistroEntradas[[#This Row],[Data do Caixa Realizado]]))</f>
        <v>5</v>
      </c>
      <c r="J211" s="65">
        <f>IF(TBRegistroEntradas[[#This Row],[Data do Caixa Realizado]]="",0,YEAR(TBRegistroEntradas[[#This Row],[Data do Caixa Realizado]]))</f>
        <v>2019</v>
      </c>
      <c r="K211" s="57">
        <f>IF(TBRegistroEntradas[[#This Row],[Data da Competência]]="",0,MONTH(TBRegistroEntradas[[#This Row],[Data da Competência]]))</f>
        <v>4</v>
      </c>
      <c r="L211" s="65">
        <f>IF(TBRegistroEntradas[[#This Row],[Data da Competência]]="",0,YEAR(TBRegistroEntradas[[#This Row],[Data da Competência]]))</f>
        <v>2019</v>
      </c>
      <c r="M211" s="65">
        <f>IF(TBRegistroEntradas[[#This Row],[Data do Caixa Previsto]]="",0,MONTH(TBRegistroEntradas[[#This Row],[Data do Caixa Previsto]]))</f>
        <v>5</v>
      </c>
      <c r="N211" s="65">
        <f>IF(TBRegistroEntradas[[#This Row],[Data do Caixa Previsto]]="",0,YEAR(TBRegistroEntradas[[#This Row],[Data do Caixa Previsto]]))</f>
        <v>2019</v>
      </c>
    </row>
    <row r="212" spans="2:14" x14ac:dyDescent="0.25">
      <c r="B212" s="38">
        <v>43625.868579479997</v>
      </c>
      <c r="C212" s="38">
        <v>43582</v>
      </c>
      <c r="D212" s="38">
        <v>43625.868579479997</v>
      </c>
      <c r="E212" s="19" t="s">
        <v>28</v>
      </c>
      <c r="F212" s="19" t="s">
        <v>38</v>
      </c>
      <c r="G212" s="19" t="s">
        <v>268</v>
      </c>
      <c r="H212" s="39">
        <v>245</v>
      </c>
      <c r="I212" s="58">
        <f>IF(TBRegistroEntradas[[#This Row],[Data do Caixa Realizado]]="",0,MONTH(TBRegistroEntradas[[#This Row],[Data do Caixa Realizado]]))</f>
        <v>6</v>
      </c>
      <c r="J212" s="65">
        <f>IF(TBRegistroEntradas[[#This Row],[Data do Caixa Realizado]]="",0,YEAR(TBRegistroEntradas[[#This Row],[Data do Caixa Realizado]]))</f>
        <v>2019</v>
      </c>
      <c r="K212" s="57">
        <f>IF(TBRegistroEntradas[[#This Row],[Data da Competência]]="",0,MONTH(TBRegistroEntradas[[#This Row],[Data da Competência]]))</f>
        <v>4</v>
      </c>
      <c r="L212" s="65">
        <f>IF(TBRegistroEntradas[[#This Row],[Data da Competência]]="",0,YEAR(TBRegistroEntradas[[#This Row],[Data da Competência]]))</f>
        <v>2019</v>
      </c>
      <c r="M212" s="65">
        <f>IF(TBRegistroEntradas[[#This Row],[Data do Caixa Previsto]]="",0,MONTH(TBRegistroEntradas[[#This Row],[Data do Caixa Previsto]]))</f>
        <v>6</v>
      </c>
      <c r="N212" s="65">
        <f>IF(TBRegistroEntradas[[#This Row],[Data do Caixa Previsto]]="",0,YEAR(TBRegistroEntradas[[#This Row],[Data do Caixa Previsto]]))</f>
        <v>2019</v>
      </c>
    </row>
    <row r="213" spans="2:14" x14ac:dyDescent="0.25">
      <c r="B213" s="38">
        <v>43595.986786318994</v>
      </c>
      <c r="C213" s="38">
        <v>43584</v>
      </c>
      <c r="D213" s="38">
        <v>43595.986786318994</v>
      </c>
      <c r="E213" s="19" t="s">
        <v>28</v>
      </c>
      <c r="F213" s="19" t="s">
        <v>37</v>
      </c>
      <c r="G213" s="19" t="s">
        <v>269</v>
      </c>
      <c r="H213" s="39">
        <v>2091</v>
      </c>
      <c r="I213" s="58">
        <f>IF(TBRegistroEntradas[[#This Row],[Data do Caixa Realizado]]="",0,MONTH(TBRegistroEntradas[[#This Row],[Data do Caixa Realizado]]))</f>
        <v>5</v>
      </c>
      <c r="J213" s="65">
        <f>IF(TBRegistroEntradas[[#This Row],[Data do Caixa Realizado]]="",0,YEAR(TBRegistroEntradas[[#This Row],[Data do Caixa Realizado]]))</f>
        <v>2019</v>
      </c>
      <c r="K213" s="57">
        <f>IF(TBRegistroEntradas[[#This Row],[Data da Competência]]="",0,MONTH(TBRegistroEntradas[[#This Row],[Data da Competência]]))</f>
        <v>4</v>
      </c>
      <c r="L213" s="65">
        <f>IF(TBRegistroEntradas[[#This Row],[Data da Competência]]="",0,YEAR(TBRegistroEntradas[[#This Row],[Data da Competência]]))</f>
        <v>2019</v>
      </c>
      <c r="M213" s="65">
        <f>IF(TBRegistroEntradas[[#This Row],[Data do Caixa Previsto]]="",0,MONTH(TBRegistroEntradas[[#This Row],[Data do Caixa Previsto]]))</f>
        <v>5</v>
      </c>
      <c r="N213" s="65">
        <f>IF(TBRegistroEntradas[[#This Row],[Data do Caixa Previsto]]="",0,YEAR(TBRegistroEntradas[[#This Row],[Data do Caixa Previsto]]))</f>
        <v>2019</v>
      </c>
    </row>
    <row r="214" spans="2:14" x14ac:dyDescent="0.25">
      <c r="B214" s="38">
        <v>43594.434933470475</v>
      </c>
      <c r="C214" s="38">
        <v>43585</v>
      </c>
      <c r="D214" s="38">
        <v>43594.434933470475</v>
      </c>
      <c r="E214" s="19" t="s">
        <v>28</v>
      </c>
      <c r="F214" s="19" t="s">
        <v>37</v>
      </c>
      <c r="G214" s="19" t="s">
        <v>270</v>
      </c>
      <c r="H214" s="39">
        <v>3200</v>
      </c>
      <c r="I214" s="58">
        <f>IF(TBRegistroEntradas[[#This Row],[Data do Caixa Realizado]]="",0,MONTH(TBRegistroEntradas[[#This Row],[Data do Caixa Realizado]]))</f>
        <v>5</v>
      </c>
      <c r="J214" s="65">
        <f>IF(TBRegistroEntradas[[#This Row],[Data do Caixa Realizado]]="",0,YEAR(TBRegistroEntradas[[#This Row],[Data do Caixa Realizado]]))</f>
        <v>2019</v>
      </c>
      <c r="K214" s="57">
        <f>IF(TBRegistroEntradas[[#This Row],[Data da Competência]]="",0,MONTH(TBRegistroEntradas[[#This Row],[Data da Competência]]))</f>
        <v>4</v>
      </c>
      <c r="L214" s="65">
        <f>IF(TBRegistroEntradas[[#This Row],[Data da Competência]]="",0,YEAR(TBRegistroEntradas[[#This Row],[Data da Competência]]))</f>
        <v>2019</v>
      </c>
      <c r="M214" s="65">
        <f>IF(TBRegistroEntradas[[#This Row],[Data do Caixa Previsto]]="",0,MONTH(TBRegistroEntradas[[#This Row],[Data do Caixa Previsto]]))</f>
        <v>5</v>
      </c>
      <c r="N214" s="65">
        <f>IF(TBRegistroEntradas[[#This Row],[Data do Caixa Previsto]]="",0,YEAR(TBRegistroEntradas[[#This Row],[Data do Caixa Previsto]]))</f>
        <v>2019</v>
      </c>
    </row>
    <row r="215" spans="2:14" x14ac:dyDescent="0.25">
      <c r="B215" s="38">
        <v>43604.067998386839</v>
      </c>
      <c r="C215" s="38">
        <v>43587</v>
      </c>
      <c r="D215" s="38">
        <v>43604.067998386839</v>
      </c>
      <c r="E215" s="19" t="s">
        <v>28</v>
      </c>
      <c r="F215" s="19" t="s">
        <v>38</v>
      </c>
      <c r="G215" s="19" t="s">
        <v>271</v>
      </c>
      <c r="H215" s="39">
        <v>583</v>
      </c>
      <c r="I215" s="58">
        <f>IF(TBRegistroEntradas[[#This Row],[Data do Caixa Realizado]]="",0,MONTH(TBRegistroEntradas[[#This Row],[Data do Caixa Realizado]]))</f>
        <v>5</v>
      </c>
      <c r="J215" s="65">
        <f>IF(TBRegistroEntradas[[#This Row],[Data do Caixa Realizado]]="",0,YEAR(TBRegistroEntradas[[#This Row],[Data do Caixa Realizado]]))</f>
        <v>2019</v>
      </c>
      <c r="K215" s="57">
        <f>IF(TBRegistroEntradas[[#This Row],[Data da Competência]]="",0,MONTH(TBRegistroEntradas[[#This Row],[Data da Competência]]))</f>
        <v>5</v>
      </c>
      <c r="L215" s="65">
        <f>IF(TBRegistroEntradas[[#This Row],[Data da Competência]]="",0,YEAR(TBRegistroEntradas[[#This Row],[Data da Competência]]))</f>
        <v>2019</v>
      </c>
      <c r="M215" s="65">
        <f>IF(TBRegistroEntradas[[#This Row],[Data do Caixa Previsto]]="",0,MONTH(TBRegistroEntradas[[#This Row],[Data do Caixa Previsto]]))</f>
        <v>5</v>
      </c>
      <c r="N215" s="65">
        <f>IF(TBRegistroEntradas[[#This Row],[Data do Caixa Previsto]]="",0,YEAR(TBRegistroEntradas[[#This Row],[Data do Caixa Previsto]]))</f>
        <v>2019</v>
      </c>
    </row>
    <row r="216" spans="2:14" x14ac:dyDescent="0.25">
      <c r="B216" s="38">
        <v>43626.576857263979</v>
      </c>
      <c r="C216" s="38">
        <v>43590</v>
      </c>
      <c r="D216" s="38">
        <v>43626.576857263979</v>
      </c>
      <c r="E216" s="19" t="s">
        <v>28</v>
      </c>
      <c r="F216" s="19" t="s">
        <v>37</v>
      </c>
      <c r="G216" s="19" t="s">
        <v>272</v>
      </c>
      <c r="H216" s="39">
        <v>4505</v>
      </c>
      <c r="I216" s="58">
        <f>IF(TBRegistroEntradas[[#This Row],[Data do Caixa Realizado]]="",0,MONTH(TBRegistroEntradas[[#This Row],[Data do Caixa Realizado]]))</f>
        <v>6</v>
      </c>
      <c r="J216" s="65">
        <f>IF(TBRegistroEntradas[[#This Row],[Data do Caixa Realizado]]="",0,YEAR(TBRegistroEntradas[[#This Row],[Data do Caixa Realizado]]))</f>
        <v>2019</v>
      </c>
      <c r="K216" s="57">
        <f>IF(TBRegistroEntradas[[#This Row],[Data da Competência]]="",0,MONTH(TBRegistroEntradas[[#This Row],[Data da Competência]]))</f>
        <v>5</v>
      </c>
      <c r="L216" s="65">
        <f>IF(TBRegistroEntradas[[#This Row],[Data da Competência]]="",0,YEAR(TBRegistroEntradas[[#This Row],[Data da Competência]]))</f>
        <v>2019</v>
      </c>
      <c r="M216" s="65">
        <f>IF(TBRegistroEntradas[[#This Row],[Data do Caixa Previsto]]="",0,MONTH(TBRegistroEntradas[[#This Row],[Data do Caixa Previsto]]))</f>
        <v>6</v>
      </c>
      <c r="N216" s="65">
        <f>IF(TBRegistroEntradas[[#This Row],[Data do Caixa Previsto]]="",0,YEAR(TBRegistroEntradas[[#This Row],[Data do Caixa Previsto]]))</f>
        <v>2019</v>
      </c>
    </row>
    <row r="217" spans="2:14" x14ac:dyDescent="0.25">
      <c r="B217" s="38">
        <v>43624.539951944804</v>
      </c>
      <c r="C217" s="38">
        <v>43592</v>
      </c>
      <c r="D217" s="38">
        <v>43609.115059144882</v>
      </c>
      <c r="E217" s="19" t="s">
        <v>28</v>
      </c>
      <c r="F217" s="19" t="s">
        <v>37</v>
      </c>
      <c r="G217" s="19" t="s">
        <v>273</v>
      </c>
      <c r="H217" s="39">
        <v>343</v>
      </c>
      <c r="I217" s="58">
        <f>IF(TBRegistroEntradas[[#This Row],[Data do Caixa Realizado]]="",0,MONTH(TBRegistroEntradas[[#This Row],[Data do Caixa Realizado]]))</f>
        <v>6</v>
      </c>
      <c r="J217" s="65">
        <f>IF(TBRegistroEntradas[[#This Row],[Data do Caixa Realizado]]="",0,YEAR(TBRegistroEntradas[[#This Row],[Data do Caixa Realizado]]))</f>
        <v>2019</v>
      </c>
      <c r="K217" s="57">
        <f>IF(TBRegistroEntradas[[#This Row],[Data da Competência]]="",0,MONTH(TBRegistroEntradas[[#This Row],[Data da Competência]]))</f>
        <v>5</v>
      </c>
      <c r="L217" s="65">
        <f>IF(TBRegistroEntradas[[#This Row],[Data da Competência]]="",0,YEAR(TBRegistroEntradas[[#This Row],[Data da Competência]]))</f>
        <v>2019</v>
      </c>
      <c r="M217" s="65">
        <f>IF(TBRegistroEntradas[[#This Row],[Data do Caixa Previsto]]="",0,MONTH(TBRegistroEntradas[[#This Row],[Data do Caixa Previsto]]))</f>
        <v>5</v>
      </c>
      <c r="N217" s="65">
        <f>IF(TBRegistroEntradas[[#This Row],[Data do Caixa Previsto]]="",0,YEAR(TBRegistroEntradas[[#This Row],[Data do Caixa Previsto]]))</f>
        <v>2019</v>
      </c>
    </row>
    <row r="218" spans="2:14" x14ac:dyDescent="0.25">
      <c r="B218" s="38">
        <v>43603.679990785502</v>
      </c>
      <c r="C218" s="38">
        <v>43593</v>
      </c>
      <c r="D218" s="38">
        <v>43603.679990785502</v>
      </c>
      <c r="E218" s="19" t="s">
        <v>28</v>
      </c>
      <c r="F218" s="19" t="s">
        <v>35</v>
      </c>
      <c r="G218" s="19" t="s">
        <v>274</v>
      </c>
      <c r="H218" s="39">
        <v>4510</v>
      </c>
      <c r="I218" s="58">
        <f>IF(TBRegistroEntradas[[#This Row],[Data do Caixa Realizado]]="",0,MONTH(TBRegistroEntradas[[#This Row],[Data do Caixa Realizado]]))</f>
        <v>5</v>
      </c>
      <c r="J218" s="65">
        <f>IF(TBRegistroEntradas[[#This Row],[Data do Caixa Realizado]]="",0,YEAR(TBRegistroEntradas[[#This Row],[Data do Caixa Realizado]]))</f>
        <v>2019</v>
      </c>
      <c r="K218" s="57">
        <f>IF(TBRegistroEntradas[[#This Row],[Data da Competência]]="",0,MONTH(TBRegistroEntradas[[#This Row],[Data da Competência]]))</f>
        <v>5</v>
      </c>
      <c r="L218" s="65">
        <f>IF(TBRegistroEntradas[[#This Row],[Data da Competência]]="",0,YEAR(TBRegistroEntradas[[#This Row],[Data da Competência]]))</f>
        <v>2019</v>
      </c>
      <c r="M218" s="65">
        <f>IF(TBRegistroEntradas[[#This Row],[Data do Caixa Previsto]]="",0,MONTH(TBRegistroEntradas[[#This Row],[Data do Caixa Previsto]]))</f>
        <v>5</v>
      </c>
      <c r="N218" s="65">
        <f>IF(TBRegistroEntradas[[#This Row],[Data do Caixa Previsto]]="",0,YEAR(TBRegistroEntradas[[#This Row],[Data do Caixa Previsto]]))</f>
        <v>2019</v>
      </c>
    </row>
    <row r="219" spans="2:14" x14ac:dyDescent="0.25">
      <c r="B219" s="38" t="s">
        <v>70</v>
      </c>
      <c r="C219" s="38">
        <v>43597</v>
      </c>
      <c r="D219" s="38">
        <v>43605.396059977378</v>
      </c>
      <c r="E219" s="19" t="s">
        <v>28</v>
      </c>
      <c r="F219" s="19" t="s">
        <v>37</v>
      </c>
      <c r="G219" s="19" t="s">
        <v>275</v>
      </c>
      <c r="H219" s="39">
        <v>667</v>
      </c>
      <c r="I219" s="58">
        <f>IF(TBRegistroEntradas[[#This Row],[Data do Caixa Realizado]]="",0,MONTH(TBRegistroEntradas[[#This Row],[Data do Caixa Realizado]]))</f>
        <v>0</v>
      </c>
      <c r="J219" s="65">
        <f>IF(TBRegistroEntradas[[#This Row],[Data do Caixa Realizado]]="",0,YEAR(TBRegistroEntradas[[#This Row],[Data do Caixa Realizado]]))</f>
        <v>0</v>
      </c>
      <c r="K219" s="57">
        <f>IF(TBRegistroEntradas[[#This Row],[Data da Competência]]="",0,MONTH(TBRegistroEntradas[[#This Row],[Data da Competência]]))</f>
        <v>5</v>
      </c>
      <c r="L219" s="65">
        <f>IF(TBRegistroEntradas[[#This Row],[Data da Competência]]="",0,YEAR(TBRegistroEntradas[[#This Row],[Data da Competência]]))</f>
        <v>2019</v>
      </c>
      <c r="M219" s="65">
        <f>IF(TBRegistroEntradas[[#This Row],[Data do Caixa Previsto]]="",0,MONTH(TBRegistroEntradas[[#This Row],[Data do Caixa Previsto]]))</f>
        <v>5</v>
      </c>
      <c r="N219" s="65">
        <f>IF(TBRegistroEntradas[[#This Row],[Data do Caixa Previsto]]="",0,YEAR(TBRegistroEntradas[[#This Row],[Data do Caixa Previsto]]))</f>
        <v>2019</v>
      </c>
    </row>
    <row r="220" spans="2:14" x14ac:dyDescent="0.25">
      <c r="B220" s="38">
        <v>43631.169319753048</v>
      </c>
      <c r="C220" s="38">
        <v>43600</v>
      </c>
      <c r="D220" s="38">
        <v>43631.169319753048</v>
      </c>
      <c r="E220" s="19" t="s">
        <v>28</v>
      </c>
      <c r="F220" s="19" t="s">
        <v>37</v>
      </c>
      <c r="G220" s="19" t="s">
        <v>276</v>
      </c>
      <c r="H220" s="39">
        <v>1006</v>
      </c>
      <c r="I220" s="58">
        <f>IF(TBRegistroEntradas[[#This Row],[Data do Caixa Realizado]]="",0,MONTH(TBRegistroEntradas[[#This Row],[Data do Caixa Realizado]]))</f>
        <v>6</v>
      </c>
      <c r="J220" s="65">
        <f>IF(TBRegistroEntradas[[#This Row],[Data do Caixa Realizado]]="",0,YEAR(TBRegistroEntradas[[#This Row],[Data do Caixa Realizado]]))</f>
        <v>2019</v>
      </c>
      <c r="K220" s="57">
        <f>IF(TBRegistroEntradas[[#This Row],[Data da Competência]]="",0,MONTH(TBRegistroEntradas[[#This Row],[Data da Competência]]))</f>
        <v>5</v>
      </c>
      <c r="L220" s="65">
        <f>IF(TBRegistroEntradas[[#This Row],[Data da Competência]]="",0,YEAR(TBRegistroEntradas[[#This Row],[Data da Competência]]))</f>
        <v>2019</v>
      </c>
      <c r="M220" s="65">
        <f>IF(TBRegistroEntradas[[#This Row],[Data do Caixa Previsto]]="",0,MONTH(TBRegistroEntradas[[#This Row],[Data do Caixa Previsto]]))</f>
        <v>6</v>
      </c>
      <c r="N220" s="65">
        <f>IF(TBRegistroEntradas[[#This Row],[Data do Caixa Previsto]]="",0,YEAR(TBRegistroEntradas[[#This Row],[Data do Caixa Previsto]]))</f>
        <v>2019</v>
      </c>
    </row>
    <row r="221" spans="2:14" x14ac:dyDescent="0.25">
      <c r="B221" s="38">
        <v>43686.642670066765</v>
      </c>
      <c r="C221" s="38">
        <v>43604</v>
      </c>
      <c r="D221" s="38">
        <v>43635.878098777197</v>
      </c>
      <c r="E221" s="19" t="s">
        <v>28</v>
      </c>
      <c r="F221" s="19" t="s">
        <v>38</v>
      </c>
      <c r="G221" s="19" t="s">
        <v>277</v>
      </c>
      <c r="H221" s="39">
        <v>1071</v>
      </c>
      <c r="I221" s="58">
        <f>IF(TBRegistroEntradas[[#This Row],[Data do Caixa Realizado]]="",0,MONTH(TBRegistroEntradas[[#This Row],[Data do Caixa Realizado]]))</f>
        <v>8</v>
      </c>
      <c r="J221" s="65">
        <f>IF(TBRegistroEntradas[[#This Row],[Data do Caixa Realizado]]="",0,YEAR(TBRegistroEntradas[[#This Row],[Data do Caixa Realizado]]))</f>
        <v>2019</v>
      </c>
      <c r="K221" s="57">
        <f>IF(TBRegistroEntradas[[#This Row],[Data da Competência]]="",0,MONTH(TBRegistroEntradas[[#This Row],[Data da Competência]]))</f>
        <v>5</v>
      </c>
      <c r="L221" s="65">
        <f>IF(TBRegistroEntradas[[#This Row],[Data da Competência]]="",0,YEAR(TBRegistroEntradas[[#This Row],[Data da Competência]]))</f>
        <v>2019</v>
      </c>
      <c r="M221" s="65">
        <f>IF(TBRegistroEntradas[[#This Row],[Data do Caixa Previsto]]="",0,MONTH(TBRegistroEntradas[[#This Row],[Data do Caixa Previsto]]))</f>
        <v>6</v>
      </c>
      <c r="N221" s="65">
        <f>IF(TBRegistroEntradas[[#This Row],[Data do Caixa Previsto]]="",0,YEAR(TBRegistroEntradas[[#This Row],[Data do Caixa Previsto]]))</f>
        <v>2019</v>
      </c>
    </row>
    <row r="222" spans="2:14" x14ac:dyDescent="0.25">
      <c r="B222" s="38">
        <v>43630.288414733965</v>
      </c>
      <c r="C222" s="38">
        <v>43609</v>
      </c>
      <c r="D222" s="38">
        <v>43630.288414733965</v>
      </c>
      <c r="E222" s="19" t="s">
        <v>28</v>
      </c>
      <c r="F222" s="19" t="s">
        <v>36</v>
      </c>
      <c r="G222" s="19" t="s">
        <v>278</v>
      </c>
      <c r="H222" s="39">
        <v>2194</v>
      </c>
      <c r="I222" s="58">
        <f>IF(TBRegistroEntradas[[#This Row],[Data do Caixa Realizado]]="",0,MONTH(TBRegistroEntradas[[#This Row],[Data do Caixa Realizado]]))</f>
        <v>6</v>
      </c>
      <c r="J222" s="65">
        <f>IF(TBRegistroEntradas[[#This Row],[Data do Caixa Realizado]]="",0,YEAR(TBRegistroEntradas[[#This Row],[Data do Caixa Realizado]]))</f>
        <v>2019</v>
      </c>
      <c r="K222" s="57">
        <f>IF(TBRegistroEntradas[[#This Row],[Data da Competência]]="",0,MONTH(TBRegistroEntradas[[#This Row],[Data da Competência]]))</f>
        <v>5</v>
      </c>
      <c r="L222" s="65">
        <f>IF(TBRegistroEntradas[[#This Row],[Data da Competência]]="",0,YEAR(TBRegistroEntradas[[#This Row],[Data da Competência]]))</f>
        <v>2019</v>
      </c>
      <c r="M222" s="65">
        <f>IF(TBRegistroEntradas[[#This Row],[Data do Caixa Previsto]]="",0,MONTH(TBRegistroEntradas[[#This Row],[Data do Caixa Previsto]]))</f>
        <v>6</v>
      </c>
      <c r="N222" s="65">
        <f>IF(TBRegistroEntradas[[#This Row],[Data do Caixa Previsto]]="",0,YEAR(TBRegistroEntradas[[#This Row],[Data do Caixa Previsto]]))</f>
        <v>2019</v>
      </c>
    </row>
    <row r="223" spans="2:14" x14ac:dyDescent="0.25">
      <c r="B223" s="38">
        <v>43611.846709635254</v>
      </c>
      <c r="C223" s="38">
        <v>43611</v>
      </c>
      <c r="D223" s="38">
        <v>43611.846709635254</v>
      </c>
      <c r="E223" s="19" t="s">
        <v>28</v>
      </c>
      <c r="F223" s="19" t="s">
        <v>37</v>
      </c>
      <c r="G223" s="19" t="s">
        <v>279</v>
      </c>
      <c r="H223" s="39">
        <v>2531</v>
      </c>
      <c r="I223" s="58">
        <f>IF(TBRegistroEntradas[[#This Row],[Data do Caixa Realizado]]="",0,MONTH(TBRegistroEntradas[[#This Row],[Data do Caixa Realizado]]))</f>
        <v>5</v>
      </c>
      <c r="J223" s="65">
        <f>IF(TBRegistroEntradas[[#This Row],[Data do Caixa Realizado]]="",0,YEAR(TBRegistroEntradas[[#This Row],[Data do Caixa Realizado]]))</f>
        <v>2019</v>
      </c>
      <c r="K223" s="57">
        <f>IF(TBRegistroEntradas[[#This Row],[Data da Competência]]="",0,MONTH(TBRegistroEntradas[[#This Row],[Data da Competência]]))</f>
        <v>5</v>
      </c>
      <c r="L223" s="65">
        <f>IF(TBRegistroEntradas[[#This Row],[Data da Competência]]="",0,YEAR(TBRegistroEntradas[[#This Row],[Data da Competência]]))</f>
        <v>2019</v>
      </c>
      <c r="M223" s="65">
        <f>IF(TBRegistroEntradas[[#This Row],[Data do Caixa Previsto]]="",0,MONTH(TBRegistroEntradas[[#This Row],[Data do Caixa Previsto]]))</f>
        <v>5</v>
      </c>
      <c r="N223" s="65">
        <f>IF(TBRegistroEntradas[[#This Row],[Data do Caixa Previsto]]="",0,YEAR(TBRegistroEntradas[[#This Row],[Data do Caixa Previsto]]))</f>
        <v>2019</v>
      </c>
    </row>
    <row r="224" spans="2:14" x14ac:dyDescent="0.25">
      <c r="B224" s="38">
        <v>43708.684678024969</v>
      </c>
      <c r="C224" s="38">
        <v>43614</v>
      </c>
      <c r="D224" s="38">
        <v>43655.218374780801</v>
      </c>
      <c r="E224" s="19" t="s">
        <v>28</v>
      </c>
      <c r="F224" s="19" t="s">
        <v>35</v>
      </c>
      <c r="G224" s="19" t="s">
        <v>280</v>
      </c>
      <c r="H224" s="39">
        <v>657</v>
      </c>
      <c r="I224" s="58">
        <f>IF(TBRegistroEntradas[[#This Row],[Data do Caixa Realizado]]="",0,MONTH(TBRegistroEntradas[[#This Row],[Data do Caixa Realizado]]))</f>
        <v>8</v>
      </c>
      <c r="J224" s="65">
        <f>IF(TBRegistroEntradas[[#This Row],[Data do Caixa Realizado]]="",0,YEAR(TBRegistroEntradas[[#This Row],[Data do Caixa Realizado]]))</f>
        <v>2019</v>
      </c>
      <c r="K224" s="57">
        <f>IF(TBRegistroEntradas[[#This Row],[Data da Competência]]="",0,MONTH(TBRegistroEntradas[[#This Row],[Data da Competência]]))</f>
        <v>5</v>
      </c>
      <c r="L224" s="65">
        <f>IF(TBRegistroEntradas[[#This Row],[Data da Competência]]="",0,YEAR(TBRegistroEntradas[[#This Row],[Data da Competência]]))</f>
        <v>2019</v>
      </c>
      <c r="M224" s="65">
        <f>IF(TBRegistroEntradas[[#This Row],[Data do Caixa Previsto]]="",0,MONTH(TBRegistroEntradas[[#This Row],[Data do Caixa Previsto]]))</f>
        <v>7</v>
      </c>
      <c r="N224" s="65">
        <f>IF(TBRegistroEntradas[[#This Row],[Data do Caixa Previsto]]="",0,YEAR(TBRegistroEntradas[[#This Row],[Data do Caixa Previsto]]))</f>
        <v>2019</v>
      </c>
    </row>
    <row r="225" spans="2:14" x14ac:dyDescent="0.25">
      <c r="B225" s="38">
        <v>43648.175451286195</v>
      </c>
      <c r="C225" s="38">
        <v>43615</v>
      </c>
      <c r="D225" s="38">
        <v>43648.175451286195</v>
      </c>
      <c r="E225" s="19" t="s">
        <v>28</v>
      </c>
      <c r="F225" s="19" t="s">
        <v>34</v>
      </c>
      <c r="G225" s="19" t="s">
        <v>281</v>
      </c>
      <c r="H225" s="39">
        <v>4535</v>
      </c>
      <c r="I225" s="58">
        <f>IF(TBRegistroEntradas[[#This Row],[Data do Caixa Realizado]]="",0,MONTH(TBRegistroEntradas[[#This Row],[Data do Caixa Realizado]]))</f>
        <v>7</v>
      </c>
      <c r="J225" s="65">
        <f>IF(TBRegistroEntradas[[#This Row],[Data do Caixa Realizado]]="",0,YEAR(TBRegistroEntradas[[#This Row],[Data do Caixa Realizado]]))</f>
        <v>2019</v>
      </c>
      <c r="K225" s="57">
        <f>IF(TBRegistroEntradas[[#This Row],[Data da Competência]]="",0,MONTH(TBRegistroEntradas[[#This Row],[Data da Competência]]))</f>
        <v>5</v>
      </c>
      <c r="L225" s="65">
        <f>IF(TBRegistroEntradas[[#This Row],[Data da Competência]]="",0,YEAR(TBRegistroEntradas[[#This Row],[Data da Competência]]))</f>
        <v>2019</v>
      </c>
      <c r="M225" s="65">
        <f>IF(TBRegistroEntradas[[#This Row],[Data do Caixa Previsto]]="",0,MONTH(TBRegistroEntradas[[#This Row],[Data do Caixa Previsto]]))</f>
        <v>7</v>
      </c>
      <c r="N225" s="65">
        <f>IF(TBRegistroEntradas[[#This Row],[Data do Caixa Previsto]]="",0,YEAR(TBRegistroEntradas[[#This Row],[Data do Caixa Previsto]]))</f>
        <v>2019</v>
      </c>
    </row>
    <row r="226" spans="2:14" x14ac:dyDescent="0.25">
      <c r="B226" s="38">
        <v>43667.504857748412</v>
      </c>
      <c r="C226" s="38">
        <v>43620</v>
      </c>
      <c r="D226" s="38">
        <v>43641.616865332398</v>
      </c>
      <c r="E226" s="19" t="s">
        <v>28</v>
      </c>
      <c r="F226" s="19" t="s">
        <v>37</v>
      </c>
      <c r="G226" s="19" t="s">
        <v>282</v>
      </c>
      <c r="H226" s="39">
        <v>1848</v>
      </c>
      <c r="I226" s="58">
        <f>IF(TBRegistroEntradas[[#This Row],[Data do Caixa Realizado]]="",0,MONTH(TBRegistroEntradas[[#This Row],[Data do Caixa Realizado]]))</f>
        <v>7</v>
      </c>
      <c r="J226" s="65">
        <f>IF(TBRegistroEntradas[[#This Row],[Data do Caixa Realizado]]="",0,YEAR(TBRegistroEntradas[[#This Row],[Data do Caixa Realizado]]))</f>
        <v>2019</v>
      </c>
      <c r="K226" s="57">
        <f>IF(TBRegistroEntradas[[#This Row],[Data da Competência]]="",0,MONTH(TBRegistroEntradas[[#This Row],[Data da Competência]]))</f>
        <v>6</v>
      </c>
      <c r="L226" s="65">
        <f>IF(TBRegistroEntradas[[#This Row],[Data da Competência]]="",0,YEAR(TBRegistroEntradas[[#This Row],[Data da Competência]]))</f>
        <v>2019</v>
      </c>
      <c r="M226" s="65">
        <f>IF(TBRegistroEntradas[[#This Row],[Data do Caixa Previsto]]="",0,MONTH(TBRegistroEntradas[[#This Row],[Data do Caixa Previsto]]))</f>
        <v>6</v>
      </c>
      <c r="N226" s="65">
        <f>IF(TBRegistroEntradas[[#This Row],[Data do Caixa Previsto]]="",0,YEAR(TBRegistroEntradas[[#This Row],[Data do Caixa Previsto]]))</f>
        <v>2019</v>
      </c>
    </row>
    <row r="227" spans="2:14" x14ac:dyDescent="0.25">
      <c r="B227" s="38">
        <v>43633.202763509209</v>
      </c>
      <c r="C227" s="38">
        <v>43625</v>
      </c>
      <c r="D227" s="38">
        <v>43632.847420047961</v>
      </c>
      <c r="E227" s="19" t="s">
        <v>28</v>
      </c>
      <c r="F227" s="19" t="s">
        <v>37</v>
      </c>
      <c r="G227" s="19" t="s">
        <v>283</v>
      </c>
      <c r="H227" s="39">
        <v>191</v>
      </c>
      <c r="I227" s="58">
        <f>IF(TBRegistroEntradas[[#This Row],[Data do Caixa Realizado]]="",0,MONTH(TBRegistroEntradas[[#This Row],[Data do Caixa Realizado]]))</f>
        <v>6</v>
      </c>
      <c r="J227" s="65">
        <f>IF(TBRegistroEntradas[[#This Row],[Data do Caixa Realizado]]="",0,YEAR(TBRegistroEntradas[[#This Row],[Data do Caixa Realizado]]))</f>
        <v>2019</v>
      </c>
      <c r="K227" s="57">
        <f>IF(TBRegistroEntradas[[#This Row],[Data da Competência]]="",0,MONTH(TBRegistroEntradas[[#This Row],[Data da Competência]]))</f>
        <v>6</v>
      </c>
      <c r="L227" s="65">
        <f>IF(TBRegistroEntradas[[#This Row],[Data da Competência]]="",0,YEAR(TBRegistroEntradas[[#This Row],[Data da Competência]]))</f>
        <v>2019</v>
      </c>
      <c r="M227" s="65">
        <f>IF(TBRegistroEntradas[[#This Row],[Data do Caixa Previsto]]="",0,MONTH(TBRegistroEntradas[[#This Row],[Data do Caixa Previsto]]))</f>
        <v>6</v>
      </c>
      <c r="N227" s="65">
        <f>IF(TBRegistroEntradas[[#This Row],[Data do Caixa Previsto]]="",0,YEAR(TBRegistroEntradas[[#This Row],[Data do Caixa Previsto]]))</f>
        <v>2019</v>
      </c>
    </row>
    <row r="228" spans="2:14" x14ac:dyDescent="0.25">
      <c r="B228" s="38" t="s">
        <v>70</v>
      </c>
      <c r="C228" s="38">
        <v>43629</v>
      </c>
      <c r="D228" s="38">
        <v>43668.924870501287</v>
      </c>
      <c r="E228" s="19" t="s">
        <v>28</v>
      </c>
      <c r="F228" s="19" t="s">
        <v>34</v>
      </c>
      <c r="G228" s="19" t="s">
        <v>284</v>
      </c>
      <c r="H228" s="39">
        <v>508</v>
      </c>
      <c r="I228" s="58">
        <f>IF(TBRegistroEntradas[[#This Row],[Data do Caixa Realizado]]="",0,MONTH(TBRegistroEntradas[[#This Row],[Data do Caixa Realizado]]))</f>
        <v>0</v>
      </c>
      <c r="J228" s="65">
        <f>IF(TBRegistroEntradas[[#This Row],[Data do Caixa Realizado]]="",0,YEAR(TBRegistroEntradas[[#This Row],[Data do Caixa Realizado]]))</f>
        <v>0</v>
      </c>
      <c r="K228" s="57">
        <f>IF(TBRegistroEntradas[[#This Row],[Data da Competência]]="",0,MONTH(TBRegistroEntradas[[#This Row],[Data da Competência]]))</f>
        <v>6</v>
      </c>
      <c r="L228" s="65">
        <f>IF(TBRegistroEntradas[[#This Row],[Data da Competência]]="",0,YEAR(TBRegistroEntradas[[#This Row],[Data da Competência]]))</f>
        <v>2019</v>
      </c>
      <c r="M228" s="65">
        <f>IF(TBRegistroEntradas[[#This Row],[Data do Caixa Previsto]]="",0,MONTH(TBRegistroEntradas[[#This Row],[Data do Caixa Previsto]]))</f>
        <v>7</v>
      </c>
      <c r="N228" s="65">
        <f>IF(TBRegistroEntradas[[#This Row],[Data do Caixa Previsto]]="",0,YEAR(TBRegistroEntradas[[#This Row],[Data do Caixa Previsto]]))</f>
        <v>2019</v>
      </c>
    </row>
    <row r="229" spans="2:14" x14ac:dyDescent="0.25">
      <c r="B229" s="38">
        <v>43663.604642253973</v>
      </c>
      <c r="C229" s="38">
        <v>43631</v>
      </c>
      <c r="D229" s="38">
        <v>43663.604642253973</v>
      </c>
      <c r="E229" s="19" t="s">
        <v>28</v>
      </c>
      <c r="F229" s="19" t="s">
        <v>36</v>
      </c>
      <c r="G229" s="19" t="s">
        <v>285</v>
      </c>
      <c r="H229" s="39">
        <v>1482</v>
      </c>
      <c r="I229" s="58">
        <f>IF(TBRegistroEntradas[[#This Row],[Data do Caixa Realizado]]="",0,MONTH(TBRegistroEntradas[[#This Row],[Data do Caixa Realizado]]))</f>
        <v>7</v>
      </c>
      <c r="J229" s="65">
        <f>IF(TBRegistroEntradas[[#This Row],[Data do Caixa Realizado]]="",0,YEAR(TBRegistroEntradas[[#This Row],[Data do Caixa Realizado]]))</f>
        <v>2019</v>
      </c>
      <c r="K229" s="57">
        <f>IF(TBRegistroEntradas[[#This Row],[Data da Competência]]="",0,MONTH(TBRegistroEntradas[[#This Row],[Data da Competência]]))</f>
        <v>6</v>
      </c>
      <c r="L229" s="65">
        <f>IF(TBRegistroEntradas[[#This Row],[Data da Competência]]="",0,YEAR(TBRegistroEntradas[[#This Row],[Data da Competência]]))</f>
        <v>2019</v>
      </c>
      <c r="M229" s="65">
        <f>IF(TBRegistroEntradas[[#This Row],[Data do Caixa Previsto]]="",0,MONTH(TBRegistroEntradas[[#This Row],[Data do Caixa Previsto]]))</f>
        <v>7</v>
      </c>
      <c r="N229" s="65">
        <f>IF(TBRegistroEntradas[[#This Row],[Data do Caixa Previsto]]="",0,YEAR(TBRegistroEntradas[[#This Row],[Data do Caixa Previsto]]))</f>
        <v>2019</v>
      </c>
    </row>
    <row r="230" spans="2:14" x14ac:dyDescent="0.25">
      <c r="B230" s="38">
        <v>43647.603244851816</v>
      </c>
      <c r="C230" s="38">
        <v>43632</v>
      </c>
      <c r="D230" s="38">
        <v>43647.603244851816</v>
      </c>
      <c r="E230" s="19" t="s">
        <v>28</v>
      </c>
      <c r="F230" s="19" t="s">
        <v>38</v>
      </c>
      <c r="G230" s="19" t="s">
        <v>286</v>
      </c>
      <c r="H230" s="39">
        <v>555</v>
      </c>
      <c r="I230" s="58">
        <f>IF(TBRegistroEntradas[[#This Row],[Data do Caixa Realizado]]="",0,MONTH(TBRegistroEntradas[[#This Row],[Data do Caixa Realizado]]))</f>
        <v>7</v>
      </c>
      <c r="J230" s="65">
        <f>IF(TBRegistroEntradas[[#This Row],[Data do Caixa Realizado]]="",0,YEAR(TBRegistroEntradas[[#This Row],[Data do Caixa Realizado]]))</f>
        <v>2019</v>
      </c>
      <c r="K230" s="57">
        <f>IF(TBRegistroEntradas[[#This Row],[Data da Competência]]="",0,MONTH(TBRegistroEntradas[[#This Row],[Data da Competência]]))</f>
        <v>6</v>
      </c>
      <c r="L230" s="65">
        <f>IF(TBRegistroEntradas[[#This Row],[Data da Competência]]="",0,YEAR(TBRegistroEntradas[[#This Row],[Data da Competência]]))</f>
        <v>2019</v>
      </c>
      <c r="M230" s="65">
        <f>IF(TBRegistroEntradas[[#This Row],[Data do Caixa Previsto]]="",0,MONTH(TBRegistroEntradas[[#This Row],[Data do Caixa Previsto]]))</f>
        <v>7</v>
      </c>
      <c r="N230" s="65">
        <f>IF(TBRegistroEntradas[[#This Row],[Data do Caixa Previsto]]="",0,YEAR(TBRegistroEntradas[[#This Row],[Data do Caixa Previsto]]))</f>
        <v>2019</v>
      </c>
    </row>
    <row r="231" spans="2:14" x14ac:dyDescent="0.25">
      <c r="B231" s="38">
        <v>43741.143740040614</v>
      </c>
      <c r="C231" s="38">
        <v>43636</v>
      </c>
      <c r="D231" s="38">
        <v>43687.570970311433</v>
      </c>
      <c r="E231" s="19" t="s">
        <v>28</v>
      </c>
      <c r="F231" s="19" t="s">
        <v>34</v>
      </c>
      <c r="G231" s="19" t="s">
        <v>287</v>
      </c>
      <c r="H231" s="39">
        <v>1906</v>
      </c>
      <c r="I231" s="58">
        <f>IF(TBRegistroEntradas[[#This Row],[Data do Caixa Realizado]]="",0,MONTH(TBRegistroEntradas[[#This Row],[Data do Caixa Realizado]]))</f>
        <v>10</v>
      </c>
      <c r="J231" s="65">
        <f>IF(TBRegistroEntradas[[#This Row],[Data do Caixa Realizado]]="",0,YEAR(TBRegistroEntradas[[#This Row],[Data do Caixa Realizado]]))</f>
        <v>2019</v>
      </c>
      <c r="K231" s="57">
        <f>IF(TBRegistroEntradas[[#This Row],[Data da Competência]]="",0,MONTH(TBRegistroEntradas[[#This Row],[Data da Competência]]))</f>
        <v>6</v>
      </c>
      <c r="L231" s="65">
        <f>IF(TBRegistroEntradas[[#This Row],[Data da Competência]]="",0,YEAR(TBRegistroEntradas[[#This Row],[Data da Competência]]))</f>
        <v>2019</v>
      </c>
      <c r="M231" s="65">
        <f>IF(TBRegistroEntradas[[#This Row],[Data do Caixa Previsto]]="",0,MONTH(TBRegistroEntradas[[#This Row],[Data do Caixa Previsto]]))</f>
        <v>8</v>
      </c>
      <c r="N231" s="65">
        <f>IF(TBRegistroEntradas[[#This Row],[Data do Caixa Previsto]]="",0,YEAR(TBRegistroEntradas[[#This Row],[Data do Caixa Previsto]]))</f>
        <v>2019</v>
      </c>
    </row>
    <row r="232" spans="2:14" x14ac:dyDescent="0.25">
      <c r="B232" s="38">
        <v>43645.269692137255</v>
      </c>
      <c r="C232" s="38">
        <v>43641</v>
      </c>
      <c r="D232" s="38">
        <v>43645.269692137255</v>
      </c>
      <c r="E232" s="19" t="s">
        <v>28</v>
      </c>
      <c r="F232" s="19" t="s">
        <v>34</v>
      </c>
      <c r="G232" s="19" t="s">
        <v>288</v>
      </c>
      <c r="H232" s="39">
        <v>450</v>
      </c>
      <c r="I232" s="58">
        <f>IF(TBRegistroEntradas[[#This Row],[Data do Caixa Realizado]]="",0,MONTH(TBRegistroEntradas[[#This Row],[Data do Caixa Realizado]]))</f>
        <v>6</v>
      </c>
      <c r="J232" s="65">
        <f>IF(TBRegistroEntradas[[#This Row],[Data do Caixa Realizado]]="",0,YEAR(TBRegistroEntradas[[#This Row],[Data do Caixa Realizado]]))</f>
        <v>2019</v>
      </c>
      <c r="K232" s="57">
        <f>IF(TBRegistroEntradas[[#This Row],[Data da Competência]]="",0,MONTH(TBRegistroEntradas[[#This Row],[Data da Competência]]))</f>
        <v>6</v>
      </c>
      <c r="L232" s="65">
        <f>IF(TBRegistroEntradas[[#This Row],[Data da Competência]]="",0,YEAR(TBRegistroEntradas[[#This Row],[Data da Competência]]))</f>
        <v>2019</v>
      </c>
      <c r="M232" s="65">
        <f>IF(TBRegistroEntradas[[#This Row],[Data do Caixa Previsto]]="",0,MONTH(TBRegistroEntradas[[#This Row],[Data do Caixa Previsto]]))</f>
        <v>6</v>
      </c>
      <c r="N232" s="65">
        <f>IF(TBRegistroEntradas[[#This Row],[Data do Caixa Previsto]]="",0,YEAR(TBRegistroEntradas[[#This Row],[Data do Caixa Previsto]]))</f>
        <v>2019</v>
      </c>
    </row>
    <row r="233" spans="2:14" x14ac:dyDescent="0.25">
      <c r="B233" s="38" t="s">
        <v>70</v>
      </c>
      <c r="C233" s="38">
        <v>43644</v>
      </c>
      <c r="D233" s="38">
        <v>43662.268601302756</v>
      </c>
      <c r="E233" s="19" t="s">
        <v>28</v>
      </c>
      <c r="F233" s="19" t="s">
        <v>37</v>
      </c>
      <c r="G233" s="19" t="s">
        <v>289</v>
      </c>
      <c r="H233" s="39">
        <v>1479</v>
      </c>
      <c r="I233" s="58">
        <f>IF(TBRegistroEntradas[[#This Row],[Data do Caixa Realizado]]="",0,MONTH(TBRegistroEntradas[[#This Row],[Data do Caixa Realizado]]))</f>
        <v>0</v>
      </c>
      <c r="J233" s="65">
        <f>IF(TBRegistroEntradas[[#This Row],[Data do Caixa Realizado]]="",0,YEAR(TBRegistroEntradas[[#This Row],[Data do Caixa Realizado]]))</f>
        <v>0</v>
      </c>
      <c r="K233" s="57">
        <f>IF(TBRegistroEntradas[[#This Row],[Data da Competência]]="",0,MONTH(TBRegistroEntradas[[#This Row],[Data da Competência]]))</f>
        <v>6</v>
      </c>
      <c r="L233" s="65">
        <f>IF(TBRegistroEntradas[[#This Row],[Data da Competência]]="",0,YEAR(TBRegistroEntradas[[#This Row],[Data da Competência]]))</f>
        <v>2019</v>
      </c>
      <c r="M233" s="65">
        <f>IF(TBRegistroEntradas[[#This Row],[Data do Caixa Previsto]]="",0,MONTH(TBRegistroEntradas[[#This Row],[Data do Caixa Previsto]]))</f>
        <v>7</v>
      </c>
      <c r="N233" s="65">
        <f>IF(TBRegistroEntradas[[#This Row],[Data do Caixa Previsto]]="",0,YEAR(TBRegistroEntradas[[#This Row],[Data do Caixa Previsto]]))</f>
        <v>2019</v>
      </c>
    </row>
    <row r="234" spans="2:14" x14ac:dyDescent="0.25">
      <c r="B234" s="38">
        <v>43727.35674683658</v>
      </c>
      <c r="C234" s="38">
        <v>43645</v>
      </c>
      <c r="D234" s="38">
        <v>43647.81451187309</v>
      </c>
      <c r="E234" s="19" t="s">
        <v>28</v>
      </c>
      <c r="F234" s="19" t="s">
        <v>37</v>
      </c>
      <c r="G234" s="19" t="s">
        <v>290</v>
      </c>
      <c r="H234" s="39">
        <v>3446</v>
      </c>
      <c r="I234" s="59">
        <f>IF(TBRegistroEntradas[[#This Row],[Data do Caixa Realizado]]="",0,MONTH(TBRegistroEntradas[[#This Row],[Data do Caixa Realizado]]))</f>
        <v>9</v>
      </c>
      <c r="J234" s="65">
        <f>IF(TBRegistroEntradas[[#This Row],[Data do Caixa Realizado]]="",0,YEAR(TBRegistroEntradas[[#This Row],[Data do Caixa Realizado]]))</f>
        <v>2019</v>
      </c>
      <c r="K234" s="79">
        <f>IF(TBRegistroEntradas[[#This Row],[Data da Competência]]="",0,MONTH(TBRegistroEntradas[[#This Row],[Data da Competência]]))</f>
        <v>6</v>
      </c>
      <c r="L234" s="65">
        <f>IF(TBRegistroEntradas[[#This Row],[Data da Competência]]="",0,YEAR(TBRegistroEntradas[[#This Row],[Data da Competência]]))</f>
        <v>2019</v>
      </c>
      <c r="M234" s="65">
        <f>IF(TBRegistroEntradas[[#This Row],[Data do Caixa Previsto]]="",0,MONTH(TBRegistroEntradas[[#This Row],[Data do Caixa Previsto]]))</f>
        <v>7</v>
      </c>
      <c r="N234" s="65">
        <f>IF(TBRegistroEntradas[[#This Row],[Data do Caixa Previsto]]="",0,YEAR(TBRegistroEntradas[[#This Row],[Data do Caixa Previsto]]))</f>
        <v>2019</v>
      </c>
    </row>
  </sheetData>
  <phoneticPr fontId="7" type="noConversion"/>
  <dataValidations count="2">
    <dataValidation type="list" allowBlank="1" showInputMessage="1" showErrorMessage="1" sqref="E4:E234" xr:uid="{26749BCB-C9D6-4618-82B3-225852B4B75C}">
      <formula1>PCEntradasN1_Nivel_1</formula1>
    </dataValidation>
    <dataValidation type="list" allowBlank="1" showInputMessage="1" showErrorMessage="1" sqref="F4:F234" xr:uid="{78336D26-694B-4367-ADB1-ADF75B924687}">
      <formula1>OFFSET(PCEntradasN2_Nivel_2, MATCH(E4,PCEntradasN2_Nivel_1,0)-1,0, COUNTIF(PCEntradasN2_Nivel_1,E4))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N234"/>
  <sheetViews>
    <sheetView showGridLines="0" topLeftCell="B1" workbookViewId="0">
      <pane ySplit="3" topLeftCell="A4" activePane="bottomLeft" state="frozen"/>
      <selection pane="bottomLeft" activeCell="F212" sqref="F212"/>
    </sheetView>
  </sheetViews>
  <sheetFormatPr defaultColWidth="9.140625" defaultRowHeight="15" x14ac:dyDescent="0.25"/>
  <cols>
    <col min="1" max="1" width="2.85546875" customWidth="1"/>
    <col min="2" max="2" width="19.5703125" customWidth="1"/>
    <col min="3" max="4" width="13.85546875" customWidth="1"/>
    <col min="5" max="5" width="27" customWidth="1"/>
    <col min="6" max="6" width="39.28515625" bestFit="1" customWidth="1"/>
    <col min="7" max="7" width="38.42578125" customWidth="1"/>
    <col min="8" max="8" width="29.85546875" style="18" customWidth="1"/>
    <col min="9" max="9" width="11.28515625" customWidth="1"/>
    <col min="10" max="10" width="12.42578125" customWidth="1"/>
    <col min="11" max="12" width="15" bestFit="1" customWidth="1"/>
    <col min="13" max="13" width="15" customWidth="1"/>
    <col min="14" max="14" width="15" bestFit="1" customWidth="1"/>
    <col min="15" max="15" width="9.140625" customWidth="1"/>
    <col min="16382" max="16384" width="20.140625" customWidth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6"/>
      <c r="I1" s="1"/>
      <c r="J1" s="16"/>
      <c r="K1" s="1"/>
      <c r="L1" s="16" t="s">
        <v>13</v>
      </c>
      <c r="M1" s="1"/>
      <c r="N1" s="16" t="s">
        <v>13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17"/>
      <c r="I2" s="6"/>
      <c r="J2" s="17"/>
      <c r="K2" s="6"/>
      <c r="L2" s="17"/>
      <c r="M2" s="6"/>
      <c r="N2" s="17"/>
    </row>
    <row r="3" spans="1:14" ht="37.5" customHeight="1" x14ac:dyDescent="0.25">
      <c r="B3" s="66" t="s">
        <v>53</v>
      </c>
      <c r="C3" s="67" t="s">
        <v>54</v>
      </c>
      <c r="D3" s="67" t="s">
        <v>55</v>
      </c>
      <c r="E3" s="67" t="s">
        <v>56</v>
      </c>
      <c r="F3" s="67" t="s">
        <v>57</v>
      </c>
      <c r="G3" s="67" t="s">
        <v>58</v>
      </c>
      <c r="H3" s="68" t="s">
        <v>59</v>
      </c>
      <c r="I3" s="67" t="s">
        <v>542</v>
      </c>
      <c r="J3" s="69" t="s">
        <v>543</v>
      </c>
      <c r="K3" s="80" t="s">
        <v>540</v>
      </c>
      <c r="L3" s="80" t="s">
        <v>541</v>
      </c>
      <c r="M3" s="80" t="s">
        <v>550</v>
      </c>
      <c r="N3" s="80" t="s">
        <v>551</v>
      </c>
    </row>
    <row r="4" spans="1:14" ht="20.100000000000001" hidden="1" customHeight="1" x14ac:dyDescent="0.25">
      <c r="B4" s="93">
        <v>43015.689099944895</v>
      </c>
      <c r="C4" s="94">
        <v>42957</v>
      </c>
      <c r="D4" s="94">
        <v>43015.689099944895</v>
      </c>
      <c r="E4" s="95" t="s">
        <v>40</v>
      </c>
      <c r="F4" s="95" t="s">
        <v>38</v>
      </c>
      <c r="G4" s="95" t="s">
        <v>291</v>
      </c>
      <c r="H4" s="96">
        <v>4021</v>
      </c>
      <c r="I4" s="97">
        <f>IF(TbRegistroSaidas[[#This Row],[Data do Caixa Realizado]]="",0,MONTH(TbRegistroSaidas[[#This Row],[Data do Caixa Realizado]]))</f>
        <v>10</v>
      </c>
      <c r="J4" s="98">
        <f>IF(TbRegistroSaidas[[#This Row],[Data do Caixa Realizado]]="",0,YEAR(TbRegistroSaidas[[#This Row],[Data do Caixa Realizado]]))</f>
        <v>2017</v>
      </c>
      <c r="K4" s="92">
        <f>IF(TbRegistroSaidas[[#This Row],[Data da Competência]]="",0,MONTH(TbRegistroSaidas[[#This Row],[Data da Competência]]))</f>
        <v>8</v>
      </c>
      <c r="L4" s="92">
        <f>IF(TbRegistroSaidas[[#This Row],[Data da Competência]]="",0,YEAR(TbRegistroSaidas[[#This Row],[Data da Competência]]))</f>
        <v>2017</v>
      </c>
      <c r="M4" s="92">
        <f>IF(TbRegistroSaidas[[#This Row],[Data do Caixa Previsto]]="",0,MONTH(TbRegistroSaidas[[#This Row],[Data do Caixa Previsto]]))</f>
        <v>10</v>
      </c>
      <c r="N4" s="92">
        <f>IF(TbRegistroSaidas[[#This Row],[Data do Caixa Previsto]]="",0,YEAR(TbRegistroSaidas[[#This Row],[Data do Caixa Previsto]]))</f>
        <v>2017</v>
      </c>
    </row>
    <row r="5" spans="1:14" ht="20.100000000000001" hidden="1" customHeight="1" x14ac:dyDescent="0.25">
      <c r="B5" s="93">
        <v>42995.83151981284</v>
      </c>
      <c r="C5" s="94">
        <v>42960</v>
      </c>
      <c r="D5" s="94">
        <v>42995.83151981284</v>
      </c>
      <c r="E5" s="95" t="s">
        <v>40</v>
      </c>
      <c r="F5" s="95" t="s">
        <v>46</v>
      </c>
      <c r="G5" s="95" t="s">
        <v>292</v>
      </c>
      <c r="H5" s="96">
        <v>651</v>
      </c>
      <c r="I5" s="97">
        <f>IF(TbRegistroSaidas[[#This Row],[Data do Caixa Realizado]]="",0,MONTH(TbRegistroSaidas[[#This Row],[Data do Caixa Realizado]]))</f>
        <v>9</v>
      </c>
      <c r="J5" s="98">
        <f>IF(TbRegistroSaidas[[#This Row],[Data do Caixa Realizado]]="",0,YEAR(TbRegistroSaidas[[#This Row],[Data do Caixa Realizado]]))</f>
        <v>2017</v>
      </c>
      <c r="K5" s="92">
        <f>IF(TbRegistroSaidas[[#This Row],[Data da Competência]]="",0,MONTH(TbRegistroSaidas[[#This Row],[Data da Competência]]))</f>
        <v>8</v>
      </c>
      <c r="L5" s="92">
        <f>IF(TbRegistroSaidas[[#This Row],[Data da Competência]]="",0,YEAR(TbRegistroSaidas[[#This Row],[Data da Competência]]))</f>
        <v>2017</v>
      </c>
      <c r="M5" s="92">
        <f>IF(TbRegistroSaidas[[#This Row],[Data do Caixa Previsto]]="",0,MONTH(TbRegistroSaidas[[#This Row],[Data do Caixa Previsto]]))</f>
        <v>9</v>
      </c>
      <c r="N5" s="92">
        <f>IF(TbRegistroSaidas[[#This Row],[Data do Caixa Previsto]]="",0,YEAR(TbRegistroSaidas[[#This Row],[Data do Caixa Previsto]]))</f>
        <v>2017</v>
      </c>
    </row>
    <row r="6" spans="1:14" ht="20.100000000000001" hidden="1" customHeight="1" x14ac:dyDescent="0.25">
      <c r="B6" s="93">
        <v>42983.821864178215</v>
      </c>
      <c r="C6" s="94">
        <v>42965</v>
      </c>
      <c r="D6" s="94">
        <v>42983.821864178215</v>
      </c>
      <c r="E6" s="95" t="s">
        <v>40</v>
      </c>
      <c r="F6" s="95" t="s">
        <v>38</v>
      </c>
      <c r="G6" s="95" t="s">
        <v>293</v>
      </c>
      <c r="H6" s="96">
        <v>131</v>
      </c>
      <c r="I6" s="97">
        <f>IF(TbRegistroSaidas[[#This Row],[Data do Caixa Realizado]]="",0,MONTH(TbRegistroSaidas[[#This Row],[Data do Caixa Realizado]]))</f>
        <v>9</v>
      </c>
      <c r="J6" s="98">
        <f>IF(TbRegistroSaidas[[#This Row],[Data do Caixa Realizado]]="",0,YEAR(TbRegistroSaidas[[#This Row],[Data do Caixa Realizado]]))</f>
        <v>2017</v>
      </c>
      <c r="K6" s="99">
        <f>IF(TbRegistroSaidas[[#This Row],[Data da Competência]]="",0,MONTH(TbRegistroSaidas[[#This Row],[Data da Competência]]))</f>
        <v>8</v>
      </c>
      <c r="L6" s="100">
        <f>IF(TbRegistroSaidas[[#This Row],[Data da Competência]]="",0,YEAR(TbRegistroSaidas[[#This Row],[Data da Competência]]))</f>
        <v>2017</v>
      </c>
      <c r="M6" s="100">
        <f>IF(TbRegistroSaidas[[#This Row],[Data do Caixa Previsto]]="",0,MONTH(TbRegistroSaidas[[#This Row],[Data do Caixa Previsto]]))</f>
        <v>9</v>
      </c>
      <c r="N6" s="100">
        <f>IF(TbRegistroSaidas[[#This Row],[Data do Caixa Previsto]]="",0,YEAR(TbRegistroSaidas[[#This Row],[Data do Caixa Previsto]]))</f>
        <v>2017</v>
      </c>
    </row>
    <row r="7" spans="1:14" ht="20.100000000000001" hidden="1" customHeight="1" x14ac:dyDescent="0.25">
      <c r="B7" s="93">
        <v>43004.400385589004</v>
      </c>
      <c r="C7" s="94">
        <v>42970</v>
      </c>
      <c r="D7" s="94">
        <v>43004.400385589004</v>
      </c>
      <c r="E7" s="95" t="s">
        <v>40</v>
      </c>
      <c r="F7" s="95" t="s">
        <v>38</v>
      </c>
      <c r="G7" s="95" t="s">
        <v>294</v>
      </c>
      <c r="H7" s="96">
        <v>803</v>
      </c>
      <c r="I7" s="97">
        <f>IF(TbRegistroSaidas[[#This Row],[Data do Caixa Realizado]]="",0,MONTH(TbRegistroSaidas[[#This Row],[Data do Caixa Realizado]]))</f>
        <v>9</v>
      </c>
      <c r="J7" s="98">
        <f>IF(TbRegistroSaidas[[#This Row],[Data do Caixa Realizado]]="",0,YEAR(TbRegistroSaidas[[#This Row],[Data do Caixa Realizado]]))</f>
        <v>2017</v>
      </c>
      <c r="K7" s="97">
        <f>IF(TbRegistroSaidas[[#This Row],[Data da Competência]]="",0,MONTH(TbRegistroSaidas[[#This Row],[Data da Competência]]))</f>
        <v>8</v>
      </c>
      <c r="L7" s="98">
        <f>IF(TbRegistroSaidas[[#This Row],[Data da Competência]]="",0,YEAR(TbRegistroSaidas[[#This Row],[Data da Competência]]))</f>
        <v>2017</v>
      </c>
      <c r="M7" s="98">
        <f>IF(TbRegistroSaidas[[#This Row],[Data do Caixa Previsto]]="",0,MONTH(TbRegistroSaidas[[#This Row],[Data do Caixa Previsto]]))</f>
        <v>9</v>
      </c>
      <c r="N7" s="98">
        <f>IF(TbRegistroSaidas[[#This Row],[Data do Caixa Previsto]]="",0,YEAR(TbRegistroSaidas[[#This Row],[Data do Caixa Previsto]]))</f>
        <v>2017</v>
      </c>
    </row>
    <row r="8" spans="1:14" ht="20.100000000000001" hidden="1" customHeight="1" x14ac:dyDescent="0.25">
      <c r="B8" s="93">
        <v>43002.058153394239</v>
      </c>
      <c r="C8" s="94">
        <v>42971</v>
      </c>
      <c r="D8" s="94">
        <v>43002.058153394239</v>
      </c>
      <c r="E8" s="95" t="s">
        <v>40</v>
      </c>
      <c r="F8" s="95" t="s">
        <v>46</v>
      </c>
      <c r="G8" s="95" t="s">
        <v>295</v>
      </c>
      <c r="H8" s="96">
        <v>4460</v>
      </c>
      <c r="I8" s="97">
        <f>IF(TbRegistroSaidas[[#This Row],[Data do Caixa Realizado]]="",0,MONTH(TbRegistroSaidas[[#This Row],[Data do Caixa Realizado]]))</f>
        <v>9</v>
      </c>
      <c r="J8" s="98">
        <f>IF(TbRegistroSaidas[[#This Row],[Data do Caixa Realizado]]="",0,YEAR(TbRegistroSaidas[[#This Row],[Data do Caixa Realizado]]))</f>
        <v>2017</v>
      </c>
      <c r="K8" s="97">
        <f>IF(TbRegistroSaidas[[#This Row],[Data da Competência]]="",0,MONTH(TbRegistroSaidas[[#This Row],[Data da Competência]]))</f>
        <v>8</v>
      </c>
      <c r="L8" s="98">
        <f>IF(TbRegistroSaidas[[#This Row],[Data da Competência]]="",0,YEAR(TbRegistroSaidas[[#This Row],[Data da Competência]]))</f>
        <v>2017</v>
      </c>
      <c r="M8" s="98">
        <f>IF(TbRegistroSaidas[[#This Row],[Data do Caixa Previsto]]="",0,MONTH(TbRegistroSaidas[[#This Row],[Data do Caixa Previsto]]))</f>
        <v>9</v>
      </c>
      <c r="N8" s="98">
        <f>IF(TbRegistroSaidas[[#This Row],[Data do Caixa Previsto]]="",0,YEAR(TbRegistroSaidas[[#This Row],[Data do Caixa Previsto]]))</f>
        <v>2017</v>
      </c>
    </row>
    <row r="9" spans="1:14" ht="20.100000000000001" hidden="1" customHeight="1" x14ac:dyDescent="0.25">
      <c r="B9" s="93">
        <v>42980.358785052202</v>
      </c>
      <c r="C9" s="94">
        <v>42972</v>
      </c>
      <c r="D9" s="94">
        <v>42980.358785052202</v>
      </c>
      <c r="E9" s="95" t="s">
        <v>40</v>
      </c>
      <c r="F9" s="95" t="s">
        <v>35</v>
      </c>
      <c r="G9" s="95" t="s">
        <v>296</v>
      </c>
      <c r="H9" s="96">
        <v>299</v>
      </c>
      <c r="I9" s="97">
        <f>IF(TbRegistroSaidas[[#This Row],[Data do Caixa Realizado]]="",0,MONTH(TbRegistroSaidas[[#This Row],[Data do Caixa Realizado]]))</f>
        <v>9</v>
      </c>
      <c r="J9" s="98">
        <f>IF(TbRegistroSaidas[[#This Row],[Data do Caixa Realizado]]="",0,YEAR(TbRegistroSaidas[[#This Row],[Data do Caixa Realizado]]))</f>
        <v>2017</v>
      </c>
      <c r="K9" s="97">
        <f>IF(TbRegistroSaidas[[#This Row],[Data da Competência]]="",0,MONTH(TbRegistroSaidas[[#This Row],[Data da Competência]]))</f>
        <v>8</v>
      </c>
      <c r="L9" s="98">
        <f>IF(TbRegistroSaidas[[#This Row],[Data da Competência]]="",0,YEAR(TbRegistroSaidas[[#This Row],[Data da Competência]]))</f>
        <v>2017</v>
      </c>
      <c r="M9" s="98">
        <f>IF(TbRegistroSaidas[[#This Row],[Data do Caixa Previsto]]="",0,MONTH(TbRegistroSaidas[[#This Row],[Data do Caixa Previsto]]))</f>
        <v>9</v>
      </c>
      <c r="N9" s="98">
        <f>IF(TbRegistroSaidas[[#This Row],[Data do Caixa Previsto]]="",0,YEAR(TbRegistroSaidas[[#This Row],[Data do Caixa Previsto]]))</f>
        <v>2017</v>
      </c>
    </row>
    <row r="10" spans="1:14" ht="20.100000000000001" hidden="1" customHeight="1" x14ac:dyDescent="0.25">
      <c r="B10" s="93">
        <v>43014.597468673528</v>
      </c>
      <c r="C10" s="94">
        <v>42976</v>
      </c>
      <c r="D10" s="94">
        <v>43014.597468673528</v>
      </c>
      <c r="E10" s="95" t="s">
        <v>40</v>
      </c>
      <c r="F10" s="95" t="s">
        <v>46</v>
      </c>
      <c r="G10" s="95" t="s">
        <v>297</v>
      </c>
      <c r="H10" s="96">
        <v>618</v>
      </c>
      <c r="I10" s="97">
        <f>IF(TbRegistroSaidas[[#This Row],[Data do Caixa Realizado]]="",0,MONTH(TbRegistroSaidas[[#This Row],[Data do Caixa Realizado]]))</f>
        <v>10</v>
      </c>
      <c r="J10" s="98">
        <f>IF(TbRegistroSaidas[[#This Row],[Data do Caixa Realizado]]="",0,YEAR(TbRegistroSaidas[[#This Row],[Data do Caixa Realizado]]))</f>
        <v>2017</v>
      </c>
      <c r="K10" s="97">
        <f>IF(TbRegistroSaidas[[#This Row],[Data da Competência]]="",0,MONTH(TbRegistroSaidas[[#This Row],[Data da Competência]]))</f>
        <v>8</v>
      </c>
      <c r="L10" s="98">
        <f>IF(TbRegistroSaidas[[#This Row],[Data da Competência]]="",0,YEAR(TbRegistroSaidas[[#This Row],[Data da Competência]]))</f>
        <v>2017</v>
      </c>
      <c r="M10" s="98">
        <f>IF(TbRegistroSaidas[[#This Row],[Data do Caixa Previsto]]="",0,MONTH(TbRegistroSaidas[[#This Row],[Data do Caixa Previsto]]))</f>
        <v>10</v>
      </c>
      <c r="N10" s="98">
        <f>IF(TbRegistroSaidas[[#This Row],[Data do Caixa Previsto]]="",0,YEAR(TbRegistroSaidas[[#This Row],[Data do Caixa Previsto]]))</f>
        <v>2017</v>
      </c>
    </row>
    <row r="11" spans="1:14" ht="20.100000000000001" hidden="1" customHeight="1" x14ac:dyDescent="0.25">
      <c r="B11" s="93">
        <v>42990.1117348099</v>
      </c>
      <c r="C11" s="94">
        <v>42979</v>
      </c>
      <c r="D11" s="94">
        <v>42980.556611132772</v>
      </c>
      <c r="E11" s="95" t="s">
        <v>40</v>
      </c>
      <c r="F11" s="95" t="s">
        <v>46</v>
      </c>
      <c r="G11" s="95" t="s">
        <v>117</v>
      </c>
      <c r="H11" s="96">
        <v>2505</v>
      </c>
      <c r="I11" s="97">
        <f>IF(TbRegistroSaidas[[#This Row],[Data do Caixa Realizado]]="",0,MONTH(TbRegistroSaidas[[#This Row],[Data do Caixa Realizado]]))</f>
        <v>9</v>
      </c>
      <c r="J11" s="98">
        <f>IF(TbRegistroSaidas[[#This Row],[Data do Caixa Realizado]]="",0,YEAR(TbRegistroSaidas[[#This Row],[Data do Caixa Realizado]]))</f>
        <v>2017</v>
      </c>
      <c r="K11" s="97">
        <f>IF(TbRegistroSaidas[[#This Row],[Data da Competência]]="",0,MONTH(TbRegistroSaidas[[#This Row],[Data da Competência]]))</f>
        <v>9</v>
      </c>
      <c r="L11" s="98">
        <f>IF(TbRegistroSaidas[[#This Row],[Data da Competência]]="",0,YEAR(TbRegistroSaidas[[#This Row],[Data da Competência]]))</f>
        <v>2017</v>
      </c>
      <c r="M11" s="98">
        <f>IF(TbRegistroSaidas[[#This Row],[Data do Caixa Previsto]]="",0,MONTH(TbRegistroSaidas[[#This Row],[Data do Caixa Previsto]]))</f>
        <v>9</v>
      </c>
      <c r="N11" s="98">
        <f>IF(TbRegistroSaidas[[#This Row],[Data do Caixa Previsto]]="",0,YEAR(TbRegistroSaidas[[#This Row],[Data do Caixa Previsto]]))</f>
        <v>2017</v>
      </c>
    </row>
    <row r="12" spans="1:14" ht="20.100000000000001" hidden="1" customHeight="1" x14ac:dyDescent="0.25">
      <c r="B12" s="93">
        <v>42987.417576127409</v>
      </c>
      <c r="C12" s="94">
        <v>42982</v>
      </c>
      <c r="D12" s="94">
        <v>42987.417576127409</v>
      </c>
      <c r="E12" s="95" t="s">
        <v>40</v>
      </c>
      <c r="F12" s="95" t="s">
        <v>38</v>
      </c>
      <c r="G12" s="95" t="s">
        <v>298</v>
      </c>
      <c r="H12" s="96">
        <v>817</v>
      </c>
      <c r="I12" s="97">
        <f>IF(TbRegistroSaidas[[#This Row],[Data do Caixa Realizado]]="",0,MONTH(TbRegistroSaidas[[#This Row],[Data do Caixa Realizado]]))</f>
        <v>9</v>
      </c>
      <c r="J12" s="98">
        <f>IF(TbRegistroSaidas[[#This Row],[Data do Caixa Realizado]]="",0,YEAR(TbRegistroSaidas[[#This Row],[Data do Caixa Realizado]]))</f>
        <v>2017</v>
      </c>
      <c r="K12" s="97">
        <f>IF(TbRegistroSaidas[[#This Row],[Data da Competência]]="",0,MONTH(TbRegistroSaidas[[#This Row],[Data da Competência]]))</f>
        <v>9</v>
      </c>
      <c r="L12" s="98">
        <f>IF(TbRegistroSaidas[[#This Row],[Data da Competência]]="",0,YEAR(TbRegistroSaidas[[#This Row],[Data da Competência]]))</f>
        <v>2017</v>
      </c>
      <c r="M12" s="98">
        <f>IF(TbRegistroSaidas[[#This Row],[Data do Caixa Previsto]]="",0,MONTH(TbRegistroSaidas[[#This Row],[Data do Caixa Previsto]]))</f>
        <v>9</v>
      </c>
      <c r="N12" s="98">
        <f>IF(TbRegistroSaidas[[#This Row],[Data do Caixa Previsto]]="",0,YEAR(TbRegistroSaidas[[#This Row],[Data do Caixa Previsto]]))</f>
        <v>2017</v>
      </c>
    </row>
    <row r="13" spans="1:14" ht="20.100000000000001" hidden="1" customHeight="1" x14ac:dyDescent="0.25">
      <c r="B13" s="93" t="s">
        <v>70</v>
      </c>
      <c r="C13" s="94">
        <v>42984</v>
      </c>
      <c r="D13" s="94">
        <v>42984.703005901203</v>
      </c>
      <c r="E13" s="95" t="s">
        <v>40</v>
      </c>
      <c r="F13" s="95" t="s">
        <v>35</v>
      </c>
      <c r="G13" s="95" t="s">
        <v>299</v>
      </c>
      <c r="H13" s="96">
        <v>1565</v>
      </c>
      <c r="I13" s="97">
        <f>IF(TbRegistroSaidas[[#This Row],[Data do Caixa Realizado]]="",0,MONTH(TbRegistroSaidas[[#This Row],[Data do Caixa Realizado]]))</f>
        <v>0</v>
      </c>
      <c r="J13" s="98">
        <f>IF(TbRegistroSaidas[[#This Row],[Data do Caixa Realizado]]="",0,YEAR(TbRegistroSaidas[[#This Row],[Data do Caixa Realizado]]))</f>
        <v>0</v>
      </c>
      <c r="K13" s="97">
        <f>IF(TbRegistroSaidas[[#This Row],[Data da Competência]]="",0,MONTH(TbRegistroSaidas[[#This Row],[Data da Competência]]))</f>
        <v>9</v>
      </c>
      <c r="L13" s="98">
        <f>IF(TbRegistroSaidas[[#This Row],[Data da Competência]]="",0,YEAR(TbRegistroSaidas[[#This Row],[Data da Competência]]))</f>
        <v>2017</v>
      </c>
      <c r="M13" s="98">
        <f>IF(TbRegistroSaidas[[#This Row],[Data do Caixa Previsto]]="",0,MONTH(TbRegistroSaidas[[#This Row],[Data do Caixa Previsto]]))</f>
        <v>9</v>
      </c>
      <c r="N13" s="98">
        <f>IF(TbRegistroSaidas[[#This Row],[Data do Caixa Previsto]]="",0,YEAR(TbRegistroSaidas[[#This Row],[Data do Caixa Previsto]]))</f>
        <v>2017</v>
      </c>
    </row>
    <row r="14" spans="1:14" ht="20.100000000000001" hidden="1" customHeight="1" x14ac:dyDescent="0.25">
      <c r="B14" s="93" t="s">
        <v>70</v>
      </c>
      <c r="C14" s="94">
        <v>42990</v>
      </c>
      <c r="D14" s="94">
        <v>43020.233591992961</v>
      </c>
      <c r="E14" s="95" t="s">
        <v>40</v>
      </c>
      <c r="F14" s="95" t="s">
        <v>36</v>
      </c>
      <c r="G14" s="95" t="s">
        <v>300</v>
      </c>
      <c r="H14" s="96">
        <v>1357</v>
      </c>
      <c r="I14" s="97">
        <f>IF(TbRegistroSaidas[[#This Row],[Data do Caixa Realizado]]="",0,MONTH(TbRegistroSaidas[[#This Row],[Data do Caixa Realizado]]))</f>
        <v>0</v>
      </c>
      <c r="J14" s="98">
        <f>IF(TbRegistroSaidas[[#This Row],[Data do Caixa Realizado]]="",0,YEAR(TbRegistroSaidas[[#This Row],[Data do Caixa Realizado]]))</f>
        <v>0</v>
      </c>
      <c r="K14" s="97">
        <f>IF(TbRegistroSaidas[[#This Row],[Data da Competência]]="",0,MONTH(TbRegistroSaidas[[#This Row],[Data da Competência]]))</f>
        <v>9</v>
      </c>
      <c r="L14" s="98">
        <f>IF(TbRegistroSaidas[[#This Row],[Data da Competência]]="",0,YEAR(TbRegistroSaidas[[#This Row],[Data da Competência]]))</f>
        <v>2017</v>
      </c>
      <c r="M14" s="98">
        <f>IF(TbRegistroSaidas[[#This Row],[Data do Caixa Previsto]]="",0,MONTH(TbRegistroSaidas[[#This Row],[Data do Caixa Previsto]]))</f>
        <v>10</v>
      </c>
      <c r="N14" s="98">
        <f>IF(TbRegistroSaidas[[#This Row],[Data do Caixa Previsto]]="",0,YEAR(TbRegistroSaidas[[#This Row],[Data do Caixa Previsto]]))</f>
        <v>2017</v>
      </c>
    </row>
    <row r="15" spans="1:14" ht="20.100000000000001" hidden="1" customHeight="1" x14ac:dyDescent="0.25">
      <c r="B15" s="93">
        <v>43025.32782899923</v>
      </c>
      <c r="C15" s="94">
        <v>42991</v>
      </c>
      <c r="D15" s="94">
        <v>43025.32782899923</v>
      </c>
      <c r="E15" s="95" t="s">
        <v>40</v>
      </c>
      <c r="F15" s="95" t="s">
        <v>36</v>
      </c>
      <c r="G15" s="95" t="s">
        <v>301</v>
      </c>
      <c r="H15" s="96">
        <v>4739</v>
      </c>
      <c r="I15" s="97">
        <f>IF(TbRegistroSaidas[[#This Row],[Data do Caixa Realizado]]="",0,MONTH(TbRegistroSaidas[[#This Row],[Data do Caixa Realizado]]))</f>
        <v>10</v>
      </c>
      <c r="J15" s="98">
        <f>IF(TbRegistroSaidas[[#This Row],[Data do Caixa Realizado]]="",0,YEAR(TbRegistroSaidas[[#This Row],[Data do Caixa Realizado]]))</f>
        <v>2017</v>
      </c>
      <c r="K15" s="97">
        <f>IF(TbRegistroSaidas[[#This Row],[Data da Competência]]="",0,MONTH(TbRegistroSaidas[[#This Row],[Data da Competência]]))</f>
        <v>9</v>
      </c>
      <c r="L15" s="98">
        <f>IF(TbRegistroSaidas[[#This Row],[Data da Competência]]="",0,YEAR(TbRegistroSaidas[[#This Row],[Data da Competência]]))</f>
        <v>2017</v>
      </c>
      <c r="M15" s="98">
        <f>IF(TbRegistroSaidas[[#This Row],[Data do Caixa Previsto]]="",0,MONTH(TbRegistroSaidas[[#This Row],[Data do Caixa Previsto]]))</f>
        <v>10</v>
      </c>
      <c r="N15" s="98">
        <f>IF(TbRegistroSaidas[[#This Row],[Data do Caixa Previsto]]="",0,YEAR(TbRegistroSaidas[[#This Row],[Data do Caixa Previsto]]))</f>
        <v>2017</v>
      </c>
    </row>
    <row r="16" spans="1:14" ht="20.100000000000001" hidden="1" customHeight="1" x14ac:dyDescent="0.25">
      <c r="B16" s="93">
        <v>43008.599150206064</v>
      </c>
      <c r="C16" s="94">
        <v>42992</v>
      </c>
      <c r="D16" s="94">
        <v>43008.599150206064</v>
      </c>
      <c r="E16" s="95" t="s">
        <v>40</v>
      </c>
      <c r="F16" s="95" t="s">
        <v>38</v>
      </c>
      <c r="G16" s="95" t="s">
        <v>302</v>
      </c>
      <c r="H16" s="96">
        <v>4675</v>
      </c>
      <c r="I16" s="97">
        <f>IF(TbRegistroSaidas[[#This Row],[Data do Caixa Realizado]]="",0,MONTH(TbRegistroSaidas[[#This Row],[Data do Caixa Realizado]]))</f>
        <v>9</v>
      </c>
      <c r="J16" s="98">
        <f>IF(TbRegistroSaidas[[#This Row],[Data do Caixa Realizado]]="",0,YEAR(TbRegistroSaidas[[#This Row],[Data do Caixa Realizado]]))</f>
        <v>2017</v>
      </c>
      <c r="K16" s="97">
        <f>IF(TbRegistroSaidas[[#This Row],[Data da Competência]]="",0,MONTH(TbRegistroSaidas[[#This Row],[Data da Competência]]))</f>
        <v>9</v>
      </c>
      <c r="L16" s="98">
        <f>IF(TbRegistroSaidas[[#This Row],[Data da Competência]]="",0,YEAR(TbRegistroSaidas[[#This Row],[Data da Competência]]))</f>
        <v>2017</v>
      </c>
      <c r="M16" s="98">
        <f>IF(TbRegistroSaidas[[#This Row],[Data do Caixa Previsto]]="",0,MONTH(TbRegistroSaidas[[#This Row],[Data do Caixa Previsto]]))</f>
        <v>9</v>
      </c>
      <c r="N16" s="98">
        <f>IF(TbRegistroSaidas[[#This Row],[Data do Caixa Previsto]]="",0,YEAR(TbRegistroSaidas[[#This Row],[Data do Caixa Previsto]]))</f>
        <v>2017</v>
      </c>
    </row>
    <row r="17" spans="2:14" ht="20.100000000000001" hidden="1" customHeight="1" x14ac:dyDescent="0.25">
      <c r="B17" s="93">
        <v>43004.132052173023</v>
      </c>
      <c r="C17" s="94">
        <v>42997</v>
      </c>
      <c r="D17" s="94">
        <v>43004.132052173023</v>
      </c>
      <c r="E17" s="95" t="s">
        <v>40</v>
      </c>
      <c r="F17" s="95" t="s">
        <v>46</v>
      </c>
      <c r="G17" s="95" t="s">
        <v>303</v>
      </c>
      <c r="H17" s="96">
        <v>1797</v>
      </c>
      <c r="I17" s="97">
        <f>IF(TbRegistroSaidas[[#This Row],[Data do Caixa Realizado]]="",0,MONTH(TbRegistroSaidas[[#This Row],[Data do Caixa Realizado]]))</f>
        <v>9</v>
      </c>
      <c r="J17" s="98">
        <f>IF(TbRegistroSaidas[[#This Row],[Data do Caixa Realizado]]="",0,YEAR(TbRegistroSaidas[[#This Row],[Data do Caixa Realizado]]))</f>
        <v>2017</v>
      </c>
      <c r="K17" s="97">
        <f>IF(TbRegistroSaidas[[#This Row],[Data da Competência]]="",0,MONTH(TbRegistroSaidas[[#This Row],[Data da Competência]]))</f>
        <v>9</v>
      </c>
      <c r="L17" s="98">
        <f>IF(TbRegistroSaidas[[#This Row],[Data da Competência]]="",0,YEAR(TbRegistroSaidas[[#This Row],[Data da Competência]]))</f>
        <v>2017</v>
      </c>
      <c r="M17" s="98">
        <f>IF(TbRegistroSaidas[[#This Row],[Data do Caixa Previsto]]="",0,MONTH(TbRegistroSaidas[[#This Row],[Data do Caixa Previsto]]))</f>
        <v>9</v>
      </c>
      <c r="N17" s="98">
        <f>IF(TbRegistroSaidas[[#This Row],[Data do Caixa Previsto]]="",0,YEAR(TbRegistroSaidas[[#This Row],[Data do Caixa Previsto]]))</f>
        <v>2017</v>
      </c>
    </row>
    <row r="18" spans="2:14" hidden="1" x14ac:dyDescent="0.25">
      <c r="B18" s="93">
        <v>43043.977578613987</v>
      </c>
      <c r="C18" s="94">
        <v>43002</v>
      </c>
      <c r="D18" s="94">
        <v>43043.977578613987</v>
      </c>
      <c r="E18" s="95" t="s">
        <v>40</v>
      </c>
      <c r="F18" s="95" t="s">
        <v>36</v>
      </c>
      <c r="G18" s="95" t="s">
        <v>304</v>
      </c>
      <c r="H18" s="96">
        <v>888</v>
      </c>
      <c r="I18" s="97">
        <f>IF(TbRegistroSaidas[[#This Row],[Data do Caixa Realizado]]="",0,MONTH(TbRegistroSaidas[[#This Row],[Data do Caixa Realizado]]))</f>
        <v>11</v>
      </c>
      <c r="J18" s="98">
        <f>IF(TbRegistroSaidas[[#This Row],[Data do Caixa Realizado]]="",0,YEAR(TbRegistroSaidas[[#This Row],[Data do Caixa Realizado]]))</f>
        <v>2017</v>
      </c>
      <c r="K18" s="97">
        <f>IF(TbRegistroSaidas[[#This Row],[Data da Competência]]="",0,MONTH(TbRegistroSaidas[[#This Row],[Data da Competência]]))</f>
        <v>9</v>
      </c>
      <c r="L18" s="98">
        <f>IF(TbRegistroSaidas[[#This Row],[Data da Competência]]="",0,YEAR(TbRegistroSaidas[[#This Row],[Data da Competência]]))</f>
        <v>2017</v>
      </c>
      <c r="M18" s="98">
        <f>IF(TbRegistroSaidas[[#This Row],[Data do Caixa Previsto]]="",0,MONTH(TbRegistroSaidas[[#This Row],[Data do Caixa Previsto]]))</f>
        <v>11</v>
      </c>
      <c r="N18" s="98">
        <f>IF(TbRegistroSaidas[[#This Row],[Data do Caixa Previsto]]="",0,YEAR(TbRegistroSaidas[[#This Row],[Data do Caixa Previsto]]))</f>
        <v>2017</v>
      </c>
    </row>
    <row r="19" spans="2:14" hidden="1" x14ac:dyDescent="0.25">
      <c r="B19" s="93">
        <v>43015.898045269183</v>
      </c>
      <c r="C19" s="94">
        <v>43003</v>
      </c>
      <c r="D19" s="94">
        <v>43015.898045269183</v>
      </c>
      <c r="E19" s="95" t="s">
        <v>40</v>
      </c>
      <c r="F19" s="95" t="s">
        <v>46</v>
      </c>
      <c r="G19" s="95" t="s">
        <v>305</v>
      </c>
      <c r="H19" s="96">
        <v>2784</v>
      </c>
      <c r="I19" s="97">
        <f>IF(TbRegistroSaidas[[#This Row],[Data do Caixa Realizado]]="",0,MONTH(TbRegistroSaidas[[#This Row],[Data do Caixa Realizado]]))</f>
        <v>10</v>
      </c>
      <c r="J19" s="98">
        <f>IF(TbRegistroSaidas[[#This Row],[Data do Caixa Realizado]]="",0,YEAR(TbRegistroSaidas[[#This Row],[Data do Caixa Realizado]]))</f>
        <v>2017</v>
      </c>
      <c r="K19" s="97">
        <f>IF(TbRegistroSaidas[[#This Row],[Data da Competência]]="",0,MONTH(TbRegistroSaidas[[#This Row],[Data da Competência]]))</f>
        <v>9</v>
      </c>
      <c r="L19" s="98">
        <f>IF(TbRegistroSaidas[[#This Row],[Data da Competência]]="",0,YEAR(TbRegistroSaidas[[#This Row],[Data da Competência]]))</f>
        <v>2017</v>
      </c>
      <c r="M19" s="98">
        <f>IF(TbRegistroSaidas[[#This Row],[Data do Caixa Previsto]]="",0,MONTH(TbRegistroSaidas[[#This Row],[Data do Caixa Previsto]]))</f>
        <v>10</v>
      </c>
      <c r="N19" s="98">
        <f>IF(TbRegistroSaidas[[#This Row],[Data do Caixa Previsto]]="",0,YEAR(TbRegistroSaidas[[#This Row],[Data do Caixa Previsto]]))</f>
        <v>2017</v>
      </c>
    </row>
    <row r="20" spans="2:14" hidden="1" x14ac:dyDescent="0.25">
      <c r="B20" s="93">
        <v>43010.944524159138</v>
      </c>
      <c r="C20" s="94">
        <v>43003</v>
      </c>
      <c r="D20" s="94">
        <v>43010.944524159138</v>
      </c>
      <c r="E20" s="95" t="s">
        <v>40</v>
      </c>
      <c r="F20" s="95" t="s">
        <v>35</v>
      </c>
      <c r="G20" s="95" t="s">
        <v>306</v>
      </c>
      <c r="H20" s="96">
        <v>707</v>
      </c>
      <c r="I20" s="97">
        <f>IF(TbRegistroSaidas[[#This Row],[Data do Caixa Realizado]]="",0,MONTH(TbRegistroSaidas[[#This Row],[Data do Caixa Realizado]]))</f>
        <v>10</v>
      </c>
      <c r="J20" s="98">
        <f>IF(TbRegistroSaidas[[#This Row],[Data do Caixa Realizado]]="",0,YEAR(TbRegistroSaidas[[#This Row],[Data do Caixa Realizado]]))</f>
        <v>2017</v>
      </c>
      <c r="K20" s="97">
        <f>IF(TbRegistroSaidas[[#This Row],[Data da Competência]]="",0,MONTH(TbRegistroSaidas[[#This Row],[Data da Competência]]))</f>
        <v>9</v>
      </c>
      <c r="L20" s="98">
        <f>IF(TbRegistroSaidas[[#This Row],[Data da Competência]]="",0,YEAR(TbRegistroSaidas[[#This Row],[Data da Competência]]))</f>
        <v>2017</v>
      </c>
      <c r="M20" s="98">
        <f>IF(TbRegistroSaidas[[#This Row],[Data do Caixa Previsto]]="",0,MONTH(TbRegistroSaidas[[#This Row],[Data do Caixa Previsto]]))</f>
        <v>10</v>
      </c>
      <c r="N20" s="98">
        <f>IF(TbRegistroSaidas[[#This Row],[Data do Caixa Previsto]]="",0,YEAR(TbRegistroSaidas[[#This Row],[Data do Caixa Previsto]]))</f>
        <v>2017</v>
      </c>
    </row>
    <row r="21" spans="2:14" hidden="1" x14ac:dyDescent="0.25">
      <c r="B21" s="93">
        <v>43118.867552272008</v>
      </c>
      <c r="C21" s="94">
        <v>43006</v>
      </c>
      <c r="D21" s="94">
        <v>43042.600768911587</v>
      </c>
      <c r="E21" s="95" t="s">
        <v>40</v>
      </c>
      <c r="F21" s="95" t="s">
        <v>35</v>
      </c>
      <c r="G21" s="95" t="s">
        <v>307</v>
      </c>
      <c r="H21" s="96">
        <v>229</v>
      </c>
      <c r="I21" s="97">
        <f>IF(TbRegistroSaidas[[#This Row],[Data do Caixa Realizado]]="",0,MONTH(TbRegistroSaidas[[#This Row],[Data do Caixa Realizado]]))</f>
        <v>1</v>
      </c>
      <c r="J21" s="98">
        <f>IF(TbRegistroSaidas[[#This Row],[Data do Caixa Realizado]]="",0,YEAR(TbRegistroSaidas[[#This Row],[Data do Caixa Realizado]]))</f>
        <v>2018</v>
      </c>
      <c r="K21" s="97">
        <f>IF(TbRegistroSaidas[[#This Row],[Data da Competência]]="",0,MONTH(TbRegistroSaidas[[#This Row],[Data da Competência]]))</f>
        <v>9</v>
      </c>
      <c r="L21" s="98">
        <f>IF(TbRegistroSaidas[[#This Row],[Data da Competência]]="",0,YEAR(TbRegistroSaidas[[#This Row],[Data da Competência]]))</f>
        <v>2017</v>
      </c>
      <c r="M21" s="98">
        <f>IF(TbRegistroSaidas[[#This Row],[Data do Caixa Previsto]]="",0,MONTH(TbRegistroSaidas[[#This Row],[Data do Caixa Previsto]]))</f>
        <v>11</v>
      </c>
      <c r="N21" s="98">
        <f>IF(TbRegistroSaidas[[#This Row],[Data do Caixa Previsto]]="",0,YEAR(TbRegistroSaidas[[#This Row],[Data do Caixa Previsto]]))</f>
        <v>2017</v>
      </c>
    </row>
    <row r="22" spans="2:14" hidden="1" x14ac:dyDescent="0.25">
      <c r="B22" s="93">
        <v>43059.310583292005</v>
      </c>
      <c r="C22" s="94">
        <v>43009</v>
      </c>
      <c r="D22" s="94">
        <v>43059.310583292005</v>
      </c>
      <c r="E22" s="95" t="s">
        <v>40</v>
      </c>
      <c r="F22" s="95" t="s">
        <v>46</v>
      </c>
      <c r="G22" s="95" t="s">
        <v>308</v>
      </c>
      <c r="H22" s="96">
        <v>2894</v>
      </c>
      <c r="I22" s="97">
        <f>IF(TbRegistroSaidas[[#This Row],[Data do Caixa Realizado]]="",0,MONTH(TbRegistroSaidas[[#This Row],[Data do Caixa Realizado]]))</f>
        <v>11</v>
      </c>
      <c r="J22" s="98">
        <f>IF(TbRegistroSaidas[[#This Row],[Data do Caixa Realizado]]="",0,YEAR(TbRegistroSaidas[[#This Row],[Data do Caixa Realizado]]))</f>
        <v>2017</v>
      </c>
      <c r="K22" s="97">
        <f>IF(TbRegistroSaidas[[#This Row],[Data da Competência]]="",0,MONTH(TbRegistroSaidas[[#This Row],[Data da Competência]]))</f>
        <v>10</v>
      </c>
      <c r="L22" s="98">
        <f>IF(TbRegistroSaidas[[#This Row],[Data da Competência]]="",0,YEAR(TbRegistroSaidas[[#This Row],[Data da Competência]]))</f>
        <v>2017</v>
      </c>
      <c r="M22" s="98">
        <f>IF(TbRegistroSaidas[[#This Row],[Data do Caixa Previsto]]="",0,MONTH(TbRegistroSaidas[[#This Row],[Data do Caixa Previsto]]))</f>
        <v>11</v>
      </c>
      <c r="N22" s="98">
        <f>IF(TbRegistroSaidas[[#This Row],[Data do Caixa Previsto]]="",0,YEAR(TbRegistroSaidas[[#This Row],[Data do Caixa Previsto]]))</f>
        <v>2017</v>
      </c>
    </row>
    <row r="23" spans="2:14" hidden="1" x14ac:dyDescent="0.25">
      <c r="B23" s="93" t="s">
        <v>70</v>
      </c>
      <c r="C23" s="94">
        <v>43012</v>
      </c>
      <c r="D23" s="94">
        <v>43030.293823546323</v>
      </c>
      <c r="E23" s="95" t="s">
        <v>40</v>
      </c>
      <c r="F23" s="95" t="s">
        <v>36</v>
      </c>
      <c r="G23" s="95" t="s">
        <v>309</v>
      </c>
      <c r="H23" s="96">
        <v>4516</v>
      </c>
      <c r="I23" s="97">
        <f>IF(TbRegistroSaidas[[#This Row],[Data do Caixa Realizado]]="",0,MONTH(TbRegistroSaidas[[#This Row],[Data do Caixa Realizado]]))</f>
        <v>0</v>
      </c>
      <c r="J23" s="98">
        <f>IF(TbRegistroSaidas[[#This Row],[Data do Caixa Realizado]]="",0,YEAR(TbRegistroSaidas[[#This Row],[Data do Caixa Realizado]]))</f>
        <v>0</v>
      </c>
      <c r="K23" s="97">
        <f>IF(TbRegistroSaidas[[#This Row],[Data da Competência]]="",0,MONTH(TbRegistroSaidas[[#This Row],[Data da Competência]]))</f>
        <v>10</v>
      </c>
      <c r="L23" s="98">
        <f>IF(TbRegistroSaidas[[#This Row],[Data da Competência]]="",0,YEAR(TbRegistroSaidas[[#This Row],[Data da Competência]]))</f>
        <v>2017</v>
      </c>
      <c r="M23" s="98">
        <f>IF(TbRegistroSaidas[[#This Row],[Data do Caixa Previsto]]="",0,MONTH(TbRegistroSaidas[[#This Row],[Data do Caixa Previsto]]))</f>
        <v>10</v>
      </c>
      <c r="N23" s="98">
        <f>IF(TbRegistroSaidas[[#This Row],[Data do Caixa Previsto]]="",0,YEAR(TbRegistroSaidas[[#This Row],[Data do Caixa Previsto]]))</f>
        <v>2017</v>
      </c>
    </row>
    <row r="24" spans="2:14" hidden="1" x14ac:dyDescent="0.25">
      <c r="B24" s="93">
        <v>43031.057901657718</v>
      </c>
      <c r="C24" s="94">
        <v>43014</v>
      </c>
      <c r="D24" s="94">
        <v>43031.057901657718</v>
      </c>
      <c r="E24" s="95" t="s">
        <v>40</v>
      </c>
      <c r="F24" s="95" t="s">
        <v>36</v>
      </c>
      <c r="G24" s="95" t="s">
        <v>310</v>
      </c>
      <c r="H24" s="96">
        <v>885</v>
      </c>
      <c r="I24" s="97">
        <f>IF(TbRegistroSaidas[[#This Row],[Data do Caixa Realizado]]="",0,MONTH(TbRegistroSaidas[[#This Row],[Data do Caixa Realizado]]))</f>
        <v>10</v>
      </c>
      <c r="J24" s="98">
        <f>IF(TbRegistroSaidas[[#This Row],[Data do Caixa Realizado]]="",0,YEAR(TbRegistroSaidas[[#This Row],[Data do Caixa Realizado]]))</f>
        <v>2017</v>
      </c>
      <c r="K24" s="97">
        <f>IF(TbRegistroSaidas[[#This Row],[Data da Competência]]="",0,MONTH(TbRegistroSaidas[[#This Row],[Data da Competência]]))</f>
        <v>10</v>
      </c>
      <c r="L24" s="98">
        <f>IF(TbRegistroSaidas[[#This Row],[Data da Competência]]="",0,YEAR(TbRegistroSaidas[[#This Row],[Data da Competência]]))</f>
        <v>2017</v>
      </c>
      <c r="M24" s="98">
        <f>IF(TbRegistroSaidas[[#This Row],[Data do Caixa Previsto]]="",0,MONTH(TbRegistroSaidas[[#This Row],[Data do Caixa Previsto]]))</f>
        <v>10</v>
      </c>
      <c r="N24" s="98">
        <f>IF(TbRegistroSaidas[[#This Row],[Data do Caixa Previsto]]="",0,YEAR(TbRegistroSaidas[[#This Row],[Data do Caixa Previsto]]))</f>
        <v>2017</v>
      </c>
    </row>
    <row r="25" spans="2:14" hidden="1" x14ac:dyDescent="0.25">
      <c r="B25" s="93">
        <v>43051.580861965143</v>
      </c>
      <c r="C25" s="94">
        <v>43017</v>
      </c>
      <c r="D25" s="94">
        <v>43046.987199176881</v>
      </c>
      <c r="E25" s="95" t="s">
        <v>40</v>
      </c>
      <c r="F25" s="95" t="s">
        <v>34</v>
      </c>
      <c r="G25" s="95" t="s">
        <v>311</v>
      </c>
      <c r="H25" s="96">
        <v>1509</v>
      </c>
      <c r="I25" s="97">
        <f>IF(TbRegistroSaidas[[#This Row],[Data do Caixa Realizado]]="",0,MONTH(TbRegistroSaidas[[#This Row],[Data do Caixa Realizado]]))</f>
        <v>11</v>
      </c>
      <c r="J25" s="98">
        <f>IF(TbRegistroSaidas[[#This Row],[Data do Caixa Realizado]]="",0,YEAR(TbRegistroSaidas[[#This Row],[Data do Caixa Realizado]]))</f>
        <v>2017</v>
      </c>
      <c r="K25" s="97">
        <f>IF(TbRegistroSaidas[[#This Row],[Data da Competência]]="",0,MONTH(TbRegistroSaidas[[#This Row],[Data da Competência]]))</f>
        <v>10</v>
      </c>
      <c r="L25" s="98">
        <f>IF(TbRegistroSaidas[[#This Row],[Data da Competência]]="",0,YEAR(TbRegistroSaidas[[#This Row],[Data da Competência]]))</f>
        <v>2017</v>
      </c>
      <c r="M25" s="98">
        <f>IF(TbRegistroSaidas[[#This Row],[Data do Caixa Previsto]]="",0,MONTH(TbRegistroSaidas[[#This Row],[Data do Caixa Previsto]]))</f>
        <v>11</v>
      </c>
      <c r="N25" s="98">
        <f>IF(TbRegistroSaidas[[#This Row],[Data do Caixa Previsto]]="",0,YEAR(TbRegistroSaidas[[#This Row],[Data do Caixa Previsto]]))</f>
        <v>2017</v>
      </c>
    </row>
    <row r="26" spans="2:14" hidden="1" x14ac:dyDescent="0.25">
      <c r="B26" s="93">
        <v>43134.239961092644</v>
      </c>
      <c r="C26" s="94">
        <v>43022</v>
      </c>
      <c r="D26" s="94">
        <v>43045.041972262814</v>
      </c>
      <c r="E26" s="95" t="s">
        <v>40</v>
      </c>
      <c r="F26" s="95" t="s">
        <v>46</v>
      </c>
      <c r="G26" s="95" t="s">
        <v>312</v>
      </c>
      <c r="H26" s="96">
        <v>145</v>
      </c>
      <c r="I26" s="97">
        <f>IF(TbRegistroSaidas[[#This Row],[Data do Caixa Realizado]]="",0,MONTH(TbRegistroSaidas[[#This Row],[Data do Caixa Realizado]]))</f>
        <v>2</v>
      </c>
      <c r="J26" s="98">
        <f>IF(TbRegistroSaidas[[#This Row],[Data do Caixa Realizado]]="",0,YEAR(TbRegistroSaidas[[#This Row],[Data do Caixa Realizado]]))</f>
        <v>2018</v>
      </c>
      <c r="K26" s="97">
        <f>IF(TbRegistroSaidas[[#This Row],[Data da Competência]]="",0,MONTH(TbRegistroSaidas[[#This Row],[Data da Competência]]))</f>
        <v>10</v>
      </c>
      <c r="L26" s="98">
        <f>IF(TbRegistroSaidas[[#This Row],[Data da Competência]]="",0,YEAR(TbRegistroSaidas[[#This Row],[Data da Competência]]))</f>
        <v>2017</v>
      </c>
      <c r="M26" s="98">
        <f>IF(TbRegistroSaidas[[#This Row],[Data do Caixa Previsto]]="",0,MONTH(TbRegistroSaidas[[#This Row],[Data do Caixa Previsto]]))</f>
        <v>11</v>
      </c>
      <c r="N26" s="98">
        <f>IF(TbRegistroSaidas[[#This Row],[Data do Caixa Previsto]]="",0,YEAR(TbRegistroSaidas[[#This Row],[Data do Caixa Previsto]]))</f>
        <v>2017</v>
      </c>
    </row>
    <row r="27" spans="2:14" hidden="1" x14ac:dyDescent="0.25">
      <c r="B27" s="93">
        <v>43051.301144712357</v>
      </c>
      <c r="C27" s="94">
        <v>43024</v>
      </c>
      <c r="D27" s="94">
        <v>43031.245493844843</v>
      </c>
      <c r="E27" s="95" t="s">
        <v>40</v>
      </c>
      <c r="F27" s="95" t="s">
        <v>46</v>
      </c>
      <c r="G27" s="95" t="s">
        <v>313</v>
      </c>
      <c r="H27" s="96">
        <v>1311</v>
      </c>
      <c r="I27" s="97">
        <f>IF(TbRegistroSaidas[[#This Row],[Data do Caixa Realizado]]="",0,MONTH(TbRegistroSaidas[[#This Row],[Data do Caixa Realizado]]))</f>
        <v>11</v>
      </c>
      <c r="J27" s="98">
        <f>IF(TbRegistroSaidas[[#This Row],[Data do Caixa Realizado]]="",0,YEAR(TbRegistroSaidas[[#This Row],[Data do Caixa Realizado]]))</f>
        <v>2017</v>
      </c>
      <c r="K27" s="97">
        <f>IF(TbRegistroSaidas[[#This Row],[Data da Competência]]="",0,MONTH(TbRegistroSaidas[[#This Row],[Data da Competência]]))</f>
        <v>10</v>
      </c>
      <c r="L27" s="98">
        <f>IF(TbRegistroSaidas[[#This Row],[Data da Competência]]="",0,YEAR(TbRegistroSaidas[[#This Row],[Data da Competência]]))</f>
        <v>2017</v>
      </c>
      <c r="M27" s="98">
        <f>IF(TbRegistroSaidas[[#This Row],[Data do Caixa Previsto]]="",0,MONTH(TbRegistroSaidas[[#This Row],[Data do Caixa Previsto]]))</f>
        <v>10</v>
      </c>
      <c r="N27" s="98">
        <f>IF(TbRegistroSaidas[[#This Row],[Data do Caixa Previsto]]="",0,YEAR(TbRegistroSaidas[[#This Row],[Data do Caixa Previsto]]))</f>
        <v>2017</v>
      </c>
    </row>
    <row r="28" spans="2:14" ht="17.100000000000001" hidden="1" customHeight="1" x14ac:dyDescent="0.25">
      <c r="B28" s="93">
        <v>43059.361635124777</v>
      </c>
      <c r="C28" s="94">
        <v>43026</v>
      </c>
      <c r="D28" s="94">
        <v>43059.361635124777</v>
      </c>
      <c r="E28" s="95" t="s">
        <v>40</v>
      </c>
      <c r="F28" s="95" t="s">
        <v>46</v>
      </c>
      <c r="G28" s="95" t="s">
        <v>314</v>
      </c>
      <c r="H28" s="96">
        <v>4182</v>
      </c>
      <c r="I28" s="97">
        <f>IF(TbRegistroSaidas[[#This Row],[Data do Caixa Realizado]]="",0,MONTH(TbRegistroSaidas[[#This Row],[Data do Caixa Realizado]]))</f>
        <v>11</v>
      </c>
      <c r="J28" s="98">
        <f>IF(TbRegistroSaidas[[#This Row],[Data do Caixa Realizado]]="",0,YEAR(TbRegistroSaidas[[#This Row],[Data do Caixa Realizado]]))</f>
        <v>2017</v>
      </c>
      <c r="K28" s="97">
        <f>IF(TbRegistroSaidas[[#This Row],[Data da Competência]]="",0,MONTH(TbRegistroSaidas[[#This Row],[Data da Competência]]))</f>
        <v>10</v>
      </c>
      <c r="L28" s="98">
        <f>IF(TbRegistroSaidas[[#This Row],[Data da Competência]]="",0,YEAR(TbRegistroSaidas[[#This Row],[Data da Competência]]))</f>
        <v>2017</v>
      </c>
      <c r="M28" s="98">
        <f>IF(TbRegistroSaidas[[#This Row],[Data do Caixa Previsto]]="",0,MONTH(TbRegistroSaidas[[#This Row],[Data do Caixa Previsto]]))</f>
        <v>11</v>
      </c>
      <c r="N28" s="98">
        <f>IF(TbRegistroSaidas[[#This Row],[Data do Caixa Previsto]]="",0,YEAR(TbRegistroSaidas[[#This Row],[Data do Caixa Previsto]]))</f>
        <v>2017</v>
      </c>
    </row>
    <row r="29" spans="2:14" ht="17.100000000000001" hidden="1" customHeight="1" x14ac:dyDescent="0.25">
      <c r="B29" s="93">
        <v>43037.396901300337</v>
      </c>
      <c r="C29" s="94">
        <v>43032</v>
      </c>
      <c r="D29" s="94">
        <v>43037.396901300337</v>
      </c>
      <c r="E29" s="95" t="s">
        <v>40</v>
      </c>
      <c r="F29" s="95" t="s">
        <v>35</v>
      </c>
      <c r="G29" s="95" t="s">
        <v>315</v>
      </c>
      <c r="H29" s="96">
        <v>339</v>
      </c>
      <c r="I29" s="97">
        <f>IF(TbRegistroSaidas[[#This Row],[Data do Caixa Realizado]]="",0,MONTH(TbRegistroSaidas[[#This Row],[Data do Caixa Realizado]]))</f>
        <v>10</v>
      </c>
      <c r="J29" s="98">
        <f>IF(TbRegistroSaidas[[#This Row],[Data do Caixa Realizado]]="",0,YEAR(TbRegistroSaidas[[#This Row],[Data do Caixa Realizado]]))</f>
        <v>2017</v>
      </c>
      <c r="K29" s="97">
        <f>IF(TbRegistroSaidas[[#This Row],[Data da Competência]]="",0,MONTH(TbRegistroSaidas[[#This Row],[Data da Competência]]))</f>
        <v>10</v>
      </c>
      <c r="L29" s="98">
        <f>IF(TbRegistroSaidas[[#This Row],[Data da Competência]]="",0,YEAR(TbRegistroSaidas[[#This Row],[Data da Competência]]))</f>
        <v>2017</v>
      </c>
      <c r="M29" s="98">
        <f>IF(TbRegistroSaidas[[#This Row],[Data do Caixa Previsto]]="",0,MONTH(TbRegistroSaidas[[#This Row],[Data do Caixa Previsto]]))</f>
        <v>10</v>
      </c>
      <c r="N29" s="98">
        <f>IF(TbRegistroSaidas[[#This Row],[Data do Caixa Previsto]]="",0,YEAR(TbRegistroSaidas[[#This Row],[Data do Caixa Previsto]]))</f>
        <v>2017</v>
      </c>
    </row>
    <row r="30" spans="2:14" ht="17.100000000000001" hidden="1" customHeight="1" x14ac:dyDescent="0.25">
      <c r="B30" s="93">
        <v>43130.980668733508</v>
      </c>
      <c r="C30" s="94">
        <v>43037</v>
      </c>
      <c r="D30" s="94">
        <v>43068.17516674153</v>
      </c>
      <c r="E30" s="95" t="s">
        <v>40</v>
      </c>
      <c r="F30" s="95" t="s">
        <v>34</v>
      </c>
      <c r="G30" s="95" t="s">
        <v>316</v>
      </c>
      <c r="H30" s="96">
        <v>1788</v>
      </c>
      <c r="I30" s="97">
        <f>IF(TbRegistroSaidas[[#This Row],[Data do Caixa Realizado]]="",0,MONTH(TbRegistroSaidas[[#This Row],[Data do Caixa Realizado]]))</f>
        <v>1</v>
      </c>
      <c r="J30" s="98">
        <f>IF(TbRegistroSaidas[[#This Row],[Data do Caixa Realizado]]="",0,YEAR(TbRegistroSaidas[[#This Row],[Data do Caixa Realizado]]))</f>
        <v>2018</v>
      </c>
      <c r="K30" s="97">
        <f>IF(TbRegistroSaidas[[#This Row],[Data da Competência]]="",0,MONTH(TbRegistroSaidas[[#This Row],[Data da Competência]]))</f>
        <v>10</v>
      </c>
      <c r="L30" s="98">
        <f>IF(TbRegistroSaidas[[#This Row],[Data da Competência]]="",0,YEAR(TbRegistroSaidas[[#This Row],[Data da Competência]]))</f>
        <v>2017</v>
      </c>
      <c r="M30" s="98">
        <f>IF(TbRegistroSaidas[[#This Row],[Data do Caixa Previsto]]="",0,MONTH(TbRegistroSaidas[[#This Row],[Data do Caixa Previsto]]))</f>
        <v>11</v>
      </c>
      <c r="N30" s="98">
        <f>IF(TbRegistroSaidas[[#This Row],[Data do Caixa Previsto]]="",0,YEAR(TbRegistroSaidas[[#This Row],[Data do Caixa Previsto]]))</f>
        <v>2017</v>
      </c>
    </row>
    <row r="31" spans="2:14" ht="17.100000000000001" hidden="1" customHeight="1" x14ac:dyDescent="0.25">
      <c r="B31" s="93">
        <v>43089.045976990965</v>
      </c>
      <c r="C31" s="94">
        <v>43042</v>
      </c>
      <c r="D31" s="94">
        <v>43089.045976990965</v>
      </c>
      <c r="E31" s="95" t="s">
        <v>40</v>
      </c>
      <c r="F31" s="95" t="s">
        <v>36</v>
      </c>
      <c r="G31" s="95" t="s">
        <v>317</v>
      </c>
      <c r="H31" s="96">
        <v>1171</v>
      </c>
      <c r="I31" s="97">
        <f>IF(TbRegistroSaidas[[#This Row],[Data do Caixa Realizado]]="",0,MONTH(TbRegistroSaidas[[#This Row],[Data do Caixa Realizado]]))</f>
        <v>12</v>
      </c>
      <c r="J31" s="98">
        <f>IF(TbRegistroSaidas[[#This Row],[Data do Caixa Realizado]]="",0,YEAR(TbRegistroSaidas[[#This Row],[Data do Caixa Realizado]]))</f>
        <v>2017</v>
      </c>
      <c r="K31" s="97">
        <f>IF(TbRegistroSaidas[[#This Row],[Data da Competência]]="",0,MONTH(TbRegistroSaidas[[#This Row],[Data da Competência]]))</f>
        <v>11</v>
      </c>
      <c r="L31" s="98">
        <f>IF(TbRegistroSaidas[[#This Row],[Data da Competência]]="",0,YEAR(TbRegistroSaidas[[#This Row],[Data da Competência]]))</f>
        <v>2017</v>
      </c>
      <c r="M31" s="98">
        <f>IF(TbRegistroSaidas[[#This Row],[Data do Caixa Previsto]]="",0,MONTH(TbRegistroSaidas[[#This Row],[Data do Caixa Previsto]]))</f>
        <v>12</v>
      </c>
      <c r="N31" s="98">
        <f>IF(TbRegistroSaidas[[#This Row],[Data do Caixa Previsto]]="",0,YEAR(TbRegistroSaidas[[#This Row],[Data do Caixa Previsto]]))</f>
        <v>2017</v>
      </c>
    </row>
    <row r="32" spans="2:14" ht="17.100000000000001" hidden="1" customHeight="1" x14ac:dyDescent="0.25">
      <c r="B32" s="93">
        <v>43053.799831016353</v>
      </c>
      <c r="C32" s="94">
        <v>43044</v>
      </c>
      <c r="D32" s="94">
        <v>43053.799831016353</v>
      </c>
      <c r="E32" s="95" t="s">
        <v>40</v>
      </c>
      <c r="F32" s="95" t="s">
        <v>46</v>
      </c>
      <c r="G32" s="95" t="s">
        <v>318</v>
      </c>
      <c r="H32" s="96">
        <v>4059</v>
      </c>
      <c r="I32" s="97">
        <f>IF(TbRegistroSaidas[[#This Row],[Data do Caixa Realizado]]="",0,MONTH(TbRegistroSaidas[[#This Row],[Data do Caixa Realizado]]))</f>
        <v>11</v>
      </c>
      <c r="J32" s="98">
        <f>IF(TbRegistroSaidas[[#This Row],[Data do Caixa Realizado]]="",0,YEAR(TbRegistroSaidas[[#This Row],[Data do Caixa Realizado]]))</f>
        <v>2017</v>
      </c>
      <c r="K32" s="97">
        <f>IF(TbRegistroSaidas[[#This Row],[Data da Competência]]="",0,MONTH(TbRegistroSaidas[[#This Row],[Data da Competência]]))</f>
        <v>11</v>
      </c>
      <c r="L32" s="98">
        <f>IF(TbRegistroSaidas[[#This Row],[Data da Competência]]="",0,YEAR(TbRegistroSaidas[[#This Row],[Data da Competência]]))</f>
        <v>2017</v>
      </c>
      <c r="M32" s="98">
        <f>IF(TbRegistroSaidas[[#This Row],[Data do Caixa Previsto]]="",0,MONTH(TbRegistroSaidas[[#This Row],[Data do Caixa Previsto]]))</f>
        <v>11</v>
      </c>
      <c r="N32" s="98">
        <f>IF(TbRegistroSaidas[[#This Row],[Data do Caixa Previsto]]="",0,YEAR(TbRegistroSaidas[[#This Row],[Data do Caixa Previsto]]))</f>
        <v>2017</v>
      </c>
    </row>
    <row r="33" spans="2:14" ht="17.100000000000001" hidden="1" customHeight="1" x14ac:dyDescent="0.25">
      <c r="B33" s="93">
        <v>43080.068251063065</v>
      </c>
      <c r="C33" s="94">
        <v>43047</v>
      </c>
      <c r="D33" s="94">
        <v>43080.068251063065</v>
      </c>
      <c r="E33" s="95" t="s">
        <v>40</v>
      </c>
      <c r="F33" s="95" t="s">
        <v>38</v>
      </c>
      <c r="G33" s="95" t="s">
        <v>319</v>
      </c>
      <c r="H33" s="96">
        <v>4919</v>
      </c>
      <c r="I33" s="97">
        <f>IF(TbRegistroSaidas[[#This Row],[Data do Caixa Realizado]]="",0,MONTH(TbRegistroSaidas[[#This Row],[Data do Caixa Realizado]]))</f>
        <v>12</v>
      </c>
      <c r="J33" s="98">
        <f>IF(TbRegistroSaidas[[#This Row],[Data do Caixa Realizado]]="",0,YEAR(TbRegistroSaidas[[#This Row],[Data do Caixa Realizado]]))</f>
        <v>2017</v>
      </c>
      <c r="K33" s="97">
        <f>IF(TbRegistroSaidas[[#This Row],[Data da Competência]]="",0,MONTH(TbRegistroSaidas[[#This Row],[Data da Competência]]))</f>
        <v>11</v>
      </c>
      <c r="L33" s="98">
        <f>IF(TbRegistroSaidas[[#This Row],[Data da Competência]]="",0,YEAR(TbRegistroSaidas[[#This Row],[Data da Competência]]))</f>
        <v>2017</v>
      </c>
      <c r="M33" s="98">
        <f>IF(TbRegistroSaidas[[#This Row],[Data do Caixa Previsto]]="",0,MONTH(TbRegistroSaidas[[#This Row],[Data do Caixa Previsto]]))</f>
        <v>12</v>
      </c>
      <c r="N33" s="98">
        <f>IF(TbRegistroSaidas[[#This Row],[Data do Caixa Previsto]]="",0,YEAR(TbRegistroSaidas[[#This Row],[Data do Caixa Previsto]]))</f>
        <v>2017</v>
      </c>
    </row>
    <row r="34" spans="2:14" ht="17.100000000000001" hidden="1" customHeight="1" x14ac:dyDescent="0.25">
      <c r="B34" s="93">
        <v>43097.450419750799</v>
      </c>
      <c r="C34" s="94">
        <v>43051</v>
      </c>
      <c r="D34" s="94">
        <v>43087.512329668702</v>
      </c>
      <c r="E34" s="95" t="s">
        <v>40</v>
      </c>
      <c r="F34" s="95" t="s">
        <v>46</v>
      </c>
      <c r="G34" s="95" t="s">
        <v>320</v>
      </c>
      <c r="H34" s="96">
        <v>3224</v>
      </c>
      <c r="I34" s="97">
        <f>IF(TbRegistroSaidas[[#This Row],[Data do Caixa Realizado]]="",0,MONTH(TbRegistroSaidas[[#This Row],[Data do Caixa Realizado]]))</f>
        <v>12</v>
      </c>
      <c r="J34" s="98">
        <f>IF(TbRegistroSaidas[[#This Row],[Data do Caixa Realizado]]="",0,YEAR(TbRegistroSaidas[[#This Row],[Data do Caixa Realizado]]))</f>
        <v>2017</v>
      </c>
      <c r="K34" s="97">
        <f>IF(TbRegistroSaidas[[#This Row],[Data da Competência]]="",0,MONTH(TbRegistroSaidas[[#This Row],[Data da Competência]]))</f>
        <v>11</v>
      </c>
      <c r="L34" s="98">
        <f>IF(TbRegistroSaidas[[#This Row],[Data da Competência]]="",0,YEAR(TbRegistroSaidas[[#This Row],[Data da Competência]]))</f>
        <v>2017</v>
      </c>
      <c r="M34" s="98">
        <f>IF(TbRegistroSaidas[[#This Row],[Data do Caixa Previsto]]="",0,MONTH(TbRegistroSaidas[[#This Row],[Data do Caixa Previsto]]))</f>
        <v>12</v>
      </c>
      <c r="N34" s="98">
        <f>IF(TbRegistroSaidas[[#This Row],[Data do Caixa Previsto]]="",0,YEAR(TbRegistroSaidas[[#This Row],[Data do Caixa Previsto]]))</f>
        <v>2017</v>
      </c>
    </row>
    <row r="35" spans="2:14" ht="17.100000000000001" hidden="1" customHeight="1" x14ac:dyDescent="0.25">
      <c r="B35" s="93">
        <v>43095.145797073659</v>
      </c>
      <c r="C35" s="94">
        <v>43054</v>
      </c>
      <c r="D35" s="94">
        <v>43095.145797073659</v>
      </c>
      <c r="E35" s="95" t="s">
        <v>40</v>
      </c>
      <c r="F35" s="95" t="s">
        <v>36</v>
      </c>
      <c r="G35" s="95" t="s">
        <v>321</v>
      </c>
      <c r="H35" s="96">
        <v>3725</v>
      </c>
      <c r="I35" s="97">
        <f>IF(TbRegistroSaidas[[#This Row],[Data do Caixa Realizado]]="",0,MONTH(TbRegistroSaidas[[#This Row],[Data do Caixa Realizado]]))</f>
        <v>12</v>
      </c>
      <c r="J35" s="98">
        <f>IF(TbRegistroSaidas[[#This Row],[Data do Caixa Realizado]]="",0,YEAR(TbRegistroSaidas[[#This Row],[Data do Caixa Realizado]]))</f>
        <v>2017</v>
      </c>
      <c r="K35" s="97">
        <f>IF(TbRegistroSaidas[[#This Row],[Data da Competência]]="",0,MONTH(TbRegistroSaidas[[#This Row],[Data da Competência]]))</f>
        <v>11</v>
      </c>
      <c r="L35" s="98">
        <f>IF(TbRegistroSaidas[[#This Row],[Data da Competência]]="",0,YEAR(TbRegistroSaidas[[#This Row],[Data da Competência]]))</f>
        <v>2017</v>
      </c>
      <c r="M35" s="98">
        <f>IF(TbRegistroSaidas[[#This Row],[Data do Caixa Previsto]]="",0,MONTH(TbRegistroSaidas[[#This Row],[Data do Caixa Previsto]]))</f>
        <v>12</v>
      </c>
      <c r="N35" s="98">
        <f>IF(TbRegistroSaidas[[#This Row],[Data do Caixa Previsto]]="",0,YEAR(TbRegistroSaidas[[#This Row],[Data do Caixa Previsto]]))</f>
        <v>2017</v>
      </c>
    </row>
    <row r="36" spans="2:14" ht="17.100000000000001" hidden="1" customHeight="1" x14ac:dyDescent="0.25">
      <c r="B36" s="93">
        <v>43085.287677276574</v>
      </c>
      <c r="C36" s="94">
        <v>43056</v>
      </c>
      <c r="D36" s="94">
        <v>43085.287677276574</v>
      </c>
      <c r="E36" s="95" t="s">
        <v>40</v>
      </c>
      <c r="F36" s="95" t="s">
        <v>36</v>
      </c>
      <c r="G36" s="95" t="s">
        <v>322</v>
      </c>
      <c r="H36" s="96">
        <v>312</v>
      </c>
      <c r="I36" s="97">
        <f>IF(TbRegistroSaidas[[#This Row],[Data do Caixa Realizado]]="",0,MONTH(TbRegistroSaidas[[#This Row],[Data do Caixa Realizado]]))</f>
        <v>12</v>
      </c>
      <c r="J36" s="98">
        <f>IF(TbRegistroSaidas[[#This Row],[Data do Caixa Realizado]]="",0,YEAR(TbRegistroSaidas[[#This Row],[Data do Caixa Realizado]]))</f>
        <v>2017</v>
      </c>
      <c r="K36" s="97">
        <f>IF(TbRegistroSaidas[[#This Row],[Data da Competência]]="",0,MONTH(TbRegistroSaidas[[#This Row],[Data da Competência]]))</f>
        <v>11</v>
      </c>
      <c r="L36" s="98">
        <f>IF(TbRegistroSaidas[[#This Row],[Data da Competência]]="",0,YEAR(TbRegistroSaidas[[#This Row],[Data da Competência]]))</f>
        <v>2017</v>
      </c>
      <c r="M36" s="98">
        <f>IF(TbRegistroSaidas[[#This Row],[Data do Caixa Previsto]]="",0,MONTH(TbRegistroSaidas[[#This Row],[Data do Caixa Previsto]]))</f>
        <v>12</v>
      </c>
      <c r="N36" s="98">
        <f>IF(TbRegistroSaidas[[#This Row],[Data do Caixa Previsto]]="",0,YEAR(TbRegistroSaidas[[#This Row],[Data do Caixa Previsto]]))</f>
        <v>2017</v>
      </c>
    </row>
    <row r="37" spans="2:14" ht="17.100000000000001" hidden="1" customHeight="1" x14ac:dyDescent="0.25">
      <c r="B37" s="93">
        <v>43112.669025156058</v>
      </c>
      <c r="C37" s="94">
        <v>43057</v>
      </c>
      <c r="D37" s="94">
        <v>43112.669025156058</v>
      </c>
      <c r="E37" s="95" t="s">
        <v>40</v>
      </c>
      <c r="F37" s="95" t="s">
        <v>46</v>
      </c>
      <c r="G37" s="95" t="s">
        <v>323</v>
      </c>
      <c r="H37" s="96">
        <v>4773</v>
      </c>
      <c r="I37" s="97">
        <f>IF(TbRegistroSaidas[[#This Row],[Data do Caixa Realizado]]="",0,MONTH(TbRegistroSaidas[[#This Row],[Data do Caixa Realizado]]))</f>
        <v>1</v>
      </c>
      <c r="J37" s="98">
        <f>IF(TbRegistroSaidas[[#This Row],[Data do Caixa Realizado]]="",0,YEAR(TbRegistroSaidas[[#This Row],[Data do Caixa Realizado]]))</f>
        <v>2018</v>
      </c>
      <c r="K37" s="97">
        <f>IF(TbRegistroSaidas[[#This Row],[Data da Competência]]="",0,MONTH(TbRegistroSaidas[[#This Row],[Data da Competência]]))</f>
        <v>11</v>
      </c>
      <c r="L37" s="98">
        <f>IF(TbRegistroSaidas[[#This Row],[Data da Competência]]="",0,YEAR(TbRegistroSaidas[[#This Row],[Data da Competência]]))</f>
        <v>2017</v>
      </c>
      <c r="M37" s="98">
        <f>IF(TbRegistroSaidas[[#This Row],[Data do Caixa Previsto]]="",0,MONTH(TbRegistroSaidas[[#This Row],[Data do Caixa Previsto]]))</f>
        <v>1</v>
      </c>
      <c r="N37" s="98">
        <f>IF(TbRegistroSaidas[[#This Row],[Data do Caixa Previsto]]="",0,YEAR(TbRegistroSaidas[[#This Row],[Data do Caixa Previsto]]))</f>
        <v>2018</v>
      </c>
    </row>
    <row r="38" spans="2:14" ht="17.100000000000001" hidden="1" customHeight="1" x14ac:dyDescent="0.25">
      <c r="B38" s="93">
        <v>43076.636591836308</v>
      </c>
      <c r="C38" s="94">
        <v>43058</v>
      </c>
      <c r="D38" s="94">
        <v>43076.636591836308</v>
      </c>
      <c r="E38" s="95" t="s">
        <v>40</v>
      </c>
      <c r="F38" s="95" t="s">
        <v>38</v>
      </c>
      <c r="G38" s="95" t="s">
        <v>324</v>
      </c>
      <c r="H38" s="96">
        <v>228</v>
      </c>
      <c r="I38" s="97">
        <f>IF(TbRegistroSaidas[[#This Row],[Data do Caixa Realizado]]="",0,MONTH(TbRegistroSaidas[[#This Row],[Data do Caixa Realizado]]))</f>
        <v>12</v>
      </c>
      <c r="J38" s="98">
        <f>IF(TbRegistroSaidas[[#This Row],[Data do Caixa Realizado]]="",0,YEAR(TbRegistroSaidas[[#This Row],[Data do Caixa Realizado]]))</f>
        <v>2017</v>
      </c>
      <c r="K38" s="97">
        <f>IF(TbRegistroSaidas[[#This Row],[Data da Competência]]="",0,MONTH(TbRegistroSaidas[[#This Row],[Data da Competência]]))</f>
        <v>11</v>
      </c>
      <c r="L38" s="98">
        <f>IF(TbRegistroSaidas[[#This Row],[Data da Competência]]="",0,YEAR(TbRegistroSaidas[[#This Row],[Data da Competência]]))</f>
        <v>2017</v>
      </c>
      <c r="M38" s="98">
        <f>IF(TbRegistroSaidas[[#This Row],[Data do Caixa Previsto]]="",0,MONTH(TbRegistroSaidas[[#This Row],[Data do Caixa Previsto]]))</f>
        <v>12</v>
      </c>
      <c r="N38" s="98">
        <f>IF(TbRegistroSaidas[[#This Row],[Data do Caixa Previsto]]="",0,YEAR(TbRegistroSaidas[[#This Row],[Data do Caixa Previsto]]))</f>
        <v>2017</v>
      </c>
    </row>
    <row r="39" spans="2:14" ht="17.100000000000001" hidden="1" customHeight="1" x14ac:dyDescent="0.25">
      <c r="B39" s="93">
        <v>43097.776800296095</v>
      </c>
      <c r="C39" s="94">
        <v>43061</v>
      </c>
      <c r="D39" s="94">
        <v>43097.776800296095</v>
      </c>
      <c r="E39" s="95" t="s">
        <v>40</v>
      </c>
      <c r="F39" s="95" t="s">
        <v>46</v>
      </c>
      <c r="G39" s="95" t="s">
        <v>325</v>
      </c>
      <c r="H39" s="96">
        <v>450</v>
      </c>
      <c r="I39" s="97">
        <f>IF(TbRegistroSaidas[[#This Row],[Data do Caixa Realizado]]="",0,MONTH(TbRegistroSaidas[[#This Row],[Data do Caixa Realizado]]))</f>
        <v>12</v>
      </c>
      <c r="J39" s="98">
        <f>IF(TbRegistroSaidas[[#This Row],[Data do Caixa Realizado]]="",0,YEAR(TbRegistroSaidas[[#This Row],[Data do Caixa Realizado]]))</f>
        <v>2017</v>
      </c>
      <c r="K39" s="97">
        <f>IF(TbRegistroSaidas[[#This Row],[Data da Competência]]="",0,MONTH(TbRegistroSaidas[[#This Row],[Data da Competência]]))</f>
        <v>11</v>
      </c>
      <c r="L39" s="98">
        <f>IF(TbRegistroSaidas[[#This Row],[Data da Competência]]="",0,YEAR(TbRegistroSaidas[[#This Row],[Data da Competência]]))</f>
        <v>2017</v>
      </c>
      <c r="M39" s="98">
        <f>IF(TbRegistroSaidas[[#This Row],[Data do Caixa Previsto]]="",0,MONTH(TbRegistroSaidas[[#This Row],[Data do Caixa Previsto]]))</f>
        <v>12</v>
      </c>
      <c r="N39" s="98">
        <f>IF(TbRegistroSaidas[[#This Row],[Data do Caixa Previsto]]="",0,YEAR(TbRegistroSaidas[[#This Row],[Data do Caixa Previsto]]))</f>
        <v>2017</v>
      </c>
    </row>
    <row r="40" spans="2:14" ht="17.100000000000001" hidden="1" customHeight="1" x14ac:dyDescent="0.25">
      <c r="B40" s="93" t="s">
        <v>70</v>
      </c>
      <c r="C40" s="94">
        <v>43062</v>
      </c>
      <c r="D40" s="94">
        <v>43103.4086174822</v>
      </c>
      <c r="E40" s="95" t="s">
        <v>40</v>
      </c>
      <c r="F40" s="95" t="s">
        <v>46</v>
      </c>
      <c r="G40" s="95" t="s">
        <v>326</v>
      </c>
      <c r="H40" s="96">
        <v>1155</v>
      </c>
      <c r="I40" s="97">
        <f>IF(TbRegistroSaidas[[#This Row],[Data do Caixa Realizado]]="",0,MONTH(TbRegistroSaidas[[#This Row],[Data do Caixa Realizado]]))</f>
        <v>0</v>
      </c>
      <c r="J40" s="98">
        <f>IF(TbRegistroSaidas[[#This Row],[Data do Caixa Realizado]]="",0,YEAR(TbRegistroSaidas[[#This Row],[Data do Caixa Realizado]]))</f>
        <v>0</v>
      </c>
      <c r="K40" s="97">
        <f>IF(TbRegistroSaidas[[#This Row],[Data da Competência]]="",0,MONTH(TbRegistroSaidas[[#This Row],[Data da Competência]]))</f>
        <v>11</v>
      </c>
      <c r="L40" s="98">
        <f>IF(TbRegistroSaidas[[#This Row],[Data da Competência]]="",0,YEAR(TbRegistroSaidas[[#This Row],[Data da Competência]]))</f>
        <v>2017</v>
      </c>
      <c r="M40" s="98">
        <f>IF(TbRegistroSaidas[[#This Row],[Data do Caixa Previsto]]="",0,MONTH(TbRegistroSaidas[[#This Row],[Data do Caixa Previsto]]))</f>
        <v>1</v>
      </c>
      <c r="N40" s="98">
        <f>IF(TbRegistroSaidas[[#This Row],[Data do Caixa Previsto]]="",0,YEAR(TbRegistroSaidas[[#This Row],[Data do Caixa Previsto]]))</f>
        <v>2018</v>
      </c>
    </row>
    <row r="41" spans="2:14" ht="17.100000000000001" hidden="1" customHeight="1" x14ac:dyDescent="0.25">
      <c r="B41" s="93" t="s">
        <v>70</v>
      </c>
      <c r="C41" s="94">
        <v>43069</v>
      </c>
      <c r="D41" s="94">
        <v>43070.024697534791</v>
      </c>
      <c r="E41" s="95" t="s">
        <v>40</v>
      </c>
      <c r="F41" s="95" t="s">
        <v>46</v>
      </c>
      <c r="G41" s="95" t="s">
        <v>295</v>
      </c>
      <c r="H41" s="96">
        <v>1967</v>
      </c>
      <c r="I41" s="97">
        <f>IF(TbRegistroSaidas[[#This Row],[Data do Caixa Realizado]]="",0,MONTH(TbRegistroSaidas[[#This Row],[Data do Caixa Realizado]]))</f>
        <v>0</v>
      </c>
      <c r="J41" s="98">
        <f>IF(TbRegistroSaidas[[#This Row],[Data do Caixa Realizado]]="",0,YEAR(TbRegistroSaidas[[#This Row],[Data do Caixa Realizado]]))</f>
        <v>0</v>
      </c>
      <c r="K41" s="97">
        <f>IF(TbRegistroSaidas[[#This Row],[Data da Competência]]="",0,MONTH(TbRegistroSaidas[[#This Row],[Data da Competência]]))</f>
        <v>11</v>
      </c>
      <c r="L41" s="98">
        <f>IF(TbRegistroSaidas[[#This Row],[Data da Competência]]="",0,YEAR(TbRegistroSaidas[[#This Row],[Data da Competência]]))</f>
        <v>2017</v>
      </c>
      <c r="M41" s="98">
        <f>IF(TbRegistroSaidas[[#This Row],[Data do Caixa Previsto]]="",0,MONTH(TbRegistroSaidas[[#This Row],[Data do Caixa Previsto]]))</f>
        <v>12</v>
      </c>
      <c r="N41" s="98">
        <f>IF(TbRegistroSaidas[[#This Row],[Data do Caixa Previsto]]="",0,YEAR(TbRegistroSaidas[[#This Row],[Data do Caixa Previsto]]))</f>
        <v>2017</v>
      </c>
    </row>
    <row r="42" spans="2:14" ht="17.100000000000001" hidden="1" customHeight="1" x14ac:dyDescent="0.25">
      <c r="B42" s="93">
        <v>43159.922520357031</v>
      </c>
      <c r="C42" s="94">
        <v>43070</v>
      </c>
      <c r="D42" s="94">
        <v>43096.096100611438</v>
      </c>
      <c r="E42" s="95" t="s">
        <v>40</v>
      </c>
      <c r="F42" s="95" t="s">
        <v>34</v>
      </c>
      <c r="G42" s="95" t="s">
        <v>327</v>
      </c>
      <c r="H42" s="96">
        <v>2741</v>
      </c>
      <c r="I42" s="97">
        <f>IF(TbRegistroSaidas[[#This Row],[Data do Caixa Realizado]]="",0,MONTH(TbRegistroSaidas[[#This Row],[Data do Caixa Realizado]]))</f>
        <v>2</v>
      </c>
      <c r="J42" s="98">
        <f>IF(TbRegistroSaidas[[#This Row],[Data do Caixa Realizado]]="",0,YEAR(TbRegistroSaidas[[#This Row],[Data do Caixa Realizado]]))</f>
        <v>2018</v>
      </c>
      <c r="K42" s="97">
        <f>IF(TbRegistroSaidas[[#This Row],[Data da Competência]]="",0,MONTH(TbRegistroSaidas[[#This Row],[Data da Competência]]))</f>
        <v>12</v>
      </c>
      <c r="L42" s="98">
        <f>IF(TbRegistroSaidas[[#This Row],[Data da Competência]]="",0,YEAR(TbRegistroSaidas[[#This Row],[Data da Competência]]))</f>
        <v>2017</v>
      </c>
      <c r="M42" s="98">
        <f>IF(TbRegistroSaidas[[#This Row],[Data do Caixa Previsto]]="",0,MONTH(TbRegistroSaidas[[#This Row],[Data do Caixa Previsto]]))</f>
        <v>12</v>
      </c>
      <c r="N42" s="98">
        <f>IF(TbRegistroSaidas[[#This Row],[Data do Caixa Previsto]]="",0,YEAR(TbRegistroSaidas[[#This Row],[Data do Caixa Previsto]]))</f>
        <v>2017</v>
      </c>
    </row>
    <row r="43" spans="2:14" ht="17.100000000000001" hidden="1" customHeight="1" x14ac:dyDescent="0.25">
      <c r="B43" s="93">
        <v>43125.34551811625</v>
      </c>
      <c r="C43" s="94">
        <v>43071</v>
      </c>
      <c r="D43" s="94">
        <v>43125.34551811625</v>
      </c>
      <c r="E43" s="95" t="s">
        <v>40</v>
      </c>
      <c r="F43" s="95" t="s">
        <v>35</v>
      </c>
      <c r="G43" s="95" t="s">
        <v>328</v>
      </c>
      <c r="H43" s="96">
        <v>1130</v>
      </c>
      <c r="I43" s="97">
        <f>IF(TbRegistroSaidas[[#This Row],[Data do Caixa Realizado]]="",0,MONTH(TbRegistroSaidas[[#This Row],[Data do Caixa Realizado]]))</f>
        <v>1</v>
      </c>
      <c r="J43" s="98">
        <f>IF(TbRegistroSaidas[[#This Row],[Data do Caixa Realizado]]="",0,YEAR(TbRegistroSaidas[[#This Row],[Data do Caixa Realizado]]))</f>
        <v>2018</v>
      </c>
      <c r="K43" s="97">
        <f>IF(TbRegistroSaidas[[#This Row],[Data da Competência]]="",0,MONTH(TbRegistroSaidas[[#This Row],[Data da Competência]]))</f>
        <v>12</v>
      </c>
      <c r="L43" s="98">
        <f>IF(TbRegistroSaidas[[#This Row],[Data da Competência]]="",0,YEAR(TbRegistroSaidas[[#This Row],[Data da Competência]]))</f>
        <v>2017</v>
      </c>
      <c r="M43" s="98">
        <f>IF(TbRegistroSaidas[[#This Row],[Data do Caixa Previsto]]="",0,MONTH(TbRegistroSaidas[[#This Row],[Data do Caixa Previsto]]))</f>
        <v>1</v>
      </c>
      <c r="N43" s="98">
        <f>IF(TbRegistroSaidas[[#This Row],[Data do Caixa Previsto]]="",0,YEAR(TbRegistroSaidas[[#This Row],[Data do Caixa Previsto]]))</f>
        <v>2018</v>
      </c>
    </row>
    <row r="44" spans="2:14" ht="17.100000000000001" hidden="1" customHeight="1" x14ac:dyDescent="0.25">
      <c r="B44" s="93">
        <v>43118.533892290689</v>
      </c>
      <c r="C44" s="94">
        <v>43075</v>
      </c>
      <c r="D44" s="94">
        <v>43118.533892290689</v>
      </c>
      <c r="E44" s="95" t="s">
        <v>40</v>
      </c>
      <c r="F44" s="95" t="s">
        <v>36</v>
      </c>
      <c r="G44" s="95" t="s">
        <v>329</v>
      </c>
      <c r="H44" s="96">
        <v>4835</v>
      </c>
      <c r="I44" s="97">
        <f>IF(TbRegistroSaidas[[#This Row],[Data do Caixa Realizado]]="",0,MONTH(TbRegistroSaidas[[#This Row],[Data do Caixa Realizado]]))</f>
        <v>1</v>
      </c>
      <c r="J44" s="98">
        <f>IF(TbRegistroSaidas[[#This Row],[Data do Caixa Realizado]]="",0,YEAR(TbRegistroSaidas[[#This Row],[Data do Caixa Realizado]]))</f>
        <v>2018</v>
      </c>
      <c r="K44" s="97">
        <f>IF(TbRegistroSaidas[[#This Row],[Data da Competência]]="",0,MONTH(TbRegistroSaidas[[#This Row],[Data da Competência]]))</f>
        <v>12</v>
      </c>
      <c r="L44" s="98">
        <f>IF(TbRegistroSaidas[[#This Row],[Data da Competência]]="",0,YEAR(TbRegistroSaidas[[#This Row],[Data da Competência]]))</f>
        <v>2017</v>
      </c>
      <c r="M44" s="98">
        <f>IF(TbRegistroSaidas[[#This Row],[Data do Caixa Previsto]]="",0,MONTH(TbRegistroSaidas[[#This Row],[Data do Caixa Previsto]]))</f>
        <v>1</v>
      </c>
      <c r="N44" s="98">
        <f>IF(TbRegistroSaidas[[#This Row],[Data do Caixa Previsto]]="",0,YEAR(TbRegistroSaidas[[#This Row],[Data do Caixa Previsto]]))</f>
        <v>2018</v>
      </c>
    </row>
    <row r="45" spans="2:14" ht="17.100000000000001" hidden="1" customHeight="1" x14ac:dyDescent="0.25">
      <c r="B45" s="93">
        <v>43129.076273391656</v>
      </c>
      <c r="C45" s="94">
        <v>43077</v>
      </c>
      <c r="D45" s="94">
        <v>43129.076273391656</v>
      </c>
      <c r="E45" s="95" t="s">
        <v>40</v>
      </c>
      <c r="F45" s="95" t="s">
        <v>34</v>
      </c>
      <c r="G45" s="95" t="s">
        <v>291</v>
      </c>
      <c r="H45" s="96">
        <v>1411</v>
      </c>
      <c r="I45" s="97">
        <f>IF(TbRegistroSaidas[[#This Row],[Data do Caixa Realizado]]="",0,MONTH(TbRegistroSaidas[[#This Row],[Data do Caixa Realizado]]))</f>
        <v>1</v>
      </c>
      <c r="J45" s="98">
        <f>IF(TbRegistroSaidas[[#This Row],[Data do Caixa Realizado]]="",0,YEAR(TbRegistroSaidas[[#This Row],[Data do Caixa Realizado]]))</f>
        <v>2018</v>
      </c>
      <c r="K45" s="97">
        <f>IF(TbRegistroSaidas[[#This Row],[Data da Competência]]="",0,MONTH(TbRegistroSaidas[[#This Row],[Data da Competência]]))</f>
        <v>12</v>
      </c>
      <c r="L45" s="98">
        <f>IF(TbRegistroSaidas[[#This Row],[Data da Competência]]="",0,YEAR(TbRegistroSaidas[[#This Row],[Data da Competência]]))</f>
        <v>2017</v>
      </c>
      <c r="M45" s="98">
        <f>IF(TbRegistroSaidas[[#This Row],[Data do Caixa Previsto]]="",0,MONTH(TbRegistroSaidas[[#This Row],[Data do Caixa Previsto]]))</f>
        <v>1</v>
      </c>
      <c r="N45" s="98">
        <f>IF(TbRegistroSaidas[[#This Row],[Data do Caixa Previsto]]="",0,YEAR(TbRegistroSaidas[[#This Row],[Data do Caixa Previsto]]))</f>
        <v>2018</v>
      </c>
    </row>
    <row r="46" spans="2:14" ht="17.100000000000001" hidden="1" customHeight="1" x14ac:dyDescent="0.25">
      <c r="B46" s="93">
        <v>43099.632017726879</v>
      </c>
      <c r="C46" s="94">
        <v>43079</v>
      </c>
      <c r="D46" s="94">
        <v>43099.632017726879</v>
      </c>
      <c r="E46" s="95" t="s">
        <v>40</v>
      </c>
      <c r="F46" s="95" t="s">
        <v>46</v>
      </c>
      <c r="G46" s="95" t="s">
        <v>330</v>
      </c>
      <c r="H46" s="96">
        <v>457</v>
      </c>
      <c r="I46" s="97">
        <f>IF(TbRegistroSaidas[[#This Row],[Data do Caixa Realizado]]="",0,MONTH(TbRegistroSaidas[[#This Row],[Data do Caixa Realizado]]))</f>
        <v>12</v>
      </c>
      <c r="J46" s="98">
        <f>IF(TbRegistroSaidas[[#This Row],[Data do Caixa Realizado]]="",0,YEAR(TbRegistroSaidas[[#This Row],[Data do Caixa Realizado]]))</f>
        <v>2017</v>
      </c>
      <c r="K46" s="97">
        <f>IF(TbRegistroSaidas[[#This Row],[Data da Competência]]="",0,MONTH(TbRegistroSaidas[[#This Row],[Data da Competência]]))</f>
        <v>12</v>
      </c>
      <c r="L46" s="98">
        <f>IF(TbRegistroSaidas[[#This Row],[Data da Competência]]="",0,YEAR(TbRegistroSaidas[[#This Row],[Data da Competência]]))</f>
        <v>2017</v>
      </c>
      <c r="M46" s="98">
        <f>IF(TbRegistroSaidas[[#This Row],[Data do Caixa Previsto]]="",0,MONTH(TbRegistroSaidas[[#This Row],[Data do Caixa Previsto]]))</f>
        <v>12</v>
      </c>
      <c r="N46" s="98">
        <f>IF(TbRegistroSaidas[[#This Row],[Data do Caixa Previsto]]="",0,YEAR(TbRegistroSaidas[[#This Row],[Data do Caixa Previsto]]))</f>
        <v>2017</v>
      </c>
    </row>
    <row r="47" spans="2:14" ht="17.100000000000001" hidden="1" customHeight="1" x14ac:dyDescent="0.25">
      <c r="B47" s="93">
        <v>43142.610706080763</v>
      </c>
      <c r="C47" s="94">
        <v>43084</v>
      </c>
      <c r="D47" s="94">
        <v>43142.610706080763</v>
      </c>
      <c r="E47" s="95" t="s">
        <v>40</v>
      </c>
      <c r="F47" s="95" t="s">
        <v>35</v>
      </c>
      <c r="G47" s="95" t="s">
        <v>331</v>
      </c>
      <c r="H47" s="96">
        <v>2623</v>
      </c>
      <c r="I47" s="97">
        <f>IF(TbRegistroSaidas[[#This Row],[Data do Caixa Realizado]]="",0,MONTH(TbRegistroSaidas[[#This Row],[Data do Caixa Realizado]]))</f>
        <v>2</v>
      </c>
      <c r="J47" s="98">
        <f>IF(TbRegistroSaidas[[#This Row],[Data do Caixa Realizado]]="",0,YEAR(TbRegistroSaidas[[#This Row],[Data do Caixa Realizado]]))</f>
        <v>2018</v>
      </c>
      <c r="K47" s="97">
        <f>IF(TbRegistroSaidas[[#This Row],[Data da Competência]]="",0,MONTH(TbRegistroSaidas[[#This Row],[Data da Competência]]))</f>
        <v>12</v>
      </c>
      <c r="L47" s="98">
        <f>IF(TbRegistroSaidas[[#This Row],[Data da Competência]]="",0,YEAR(TbRegistroSaidas[[#This Row],[Data da Competência]]))</f>
        <v>2017</v>
      </c>
      <c r="M47" s="98">
        <f>IF(TbRegistroSaidas[[#This Row],[Data do Caixa Previsto]]="",0,MONTH(TbRegistroSaidas[[#This Row],[Data do Caixa Previsto]]))</f>
        <v>2</v>
      </c>
      <c r="N47" s="98">
        <f>IF(TbRegistroSaidas[[#This Row],[Data do Caixa Previsto]]="",0,YEAR(TbRegistroSaidas[[#This Row],[Data do Caixa Previsto]]))</f>
        <v>2018</v>
      </c>
    </row>
    <row r="48" spans="2:14" ht="17.100000000000001" hidden="1" customHeight="1" x14ac:dyDescent="0.25">
      <c r="B48" s="93">
        <v>43098.200846805485</v>
      </c>
      <c r="C48" s="94">
        <v>43086</v>
      </c>
      <c r="D48" s="94">
        <v>43098.200846805485</v>
      </c>
      <c r="E48" s="95" t="s">
        <v>40</v>
      </c>
      <c r="F48" s="95" t="s">
        <v>34</v>
      </c>
      <c r="G48" s="95" t="s">
        <v>332</v>
      </c>
      <c r="H48" s="96">
        <v>3440</v>
      </c>
      <c r="I48" s="97">
        <f>IF(TbRegistroSaidas[[#This Row],[Data do Caixa Realizado]]="",0,MONTH(TbRegistroSaidas[[#This Row],[Data do Caixa Realizado]]))</f>
        <v>12</v>
      </c>
      <c r="J48" s="98">
        <f>IF(TbRegistroSaidas[[#This Row],[Data do Caixa Realizado]]="",0,YEAR(TbRegistroSaidas[[#This Row],[Data do Caixa Realizado]]))</f>
        <v>2017</v>
      </c>
      <c r="K48" s="97">
        <f>IF(TbRegistroSaidas[[#This Row],[Data da Competência]]="",0,MONTH(TbRegistroSaidas[[#This Row],[Data da Competência]]))</f>
        <v>12</v>
      </c>
      <c r="L48" s="98">
        <f>IF(TbRegistroSaidas[[#This Row],[Data da Competência]]="",0,YEAR(TbRegistroSaidas[[#This Row],[Data da Competência]]))</f>
        <v>2017</v>
      </c>
      <c r="M48" s="98">
        <f>IF(TbRegistroSaidas[[#This Row],[Data do Caixa Previsto]]="",0,MONTH(TbRegistroSaidas[[#This Row],[Data do Caixa Previsto]]))</f>
        <v>12</v>
      </c>
      <c r="N48" s="98">
        <f>IF(TbRegistroSaidas[[#This Row],[Data do Caixa Previsto]]="",0,YEAR(TbRegistroSaidas[[#This Row],[Data do Caixa Previsto]]))</f>
        <v>2017</v>
      </c>
    </row>
    <row r="49" spans="2:14" ht="17.100000000000001" hidden="1" customHeight="1" x14ac:dyDescent="0.25">
      <c r="B49" s="93">
        <v>43111.046742717648</v>
      </c>
      <c r="C49" s="94">
        <v>43089</v>
      </c>
      <c r="D49" s="94">
        <v>43111.046742717648</v>
      </c>
      <c r="E49" s="95" t="s">
        <v>40</v>
      </c>
      <c r="F49" s="95" t="s">
        <v>46</v>
      </c>
      <c r="G49" s="95" t="s">
        <v>333</v>
      </c>
      <c r="H49" s="96">
        <v>3993</v>
      </c>
      <c r="I49" s="97">
        <f>IF(TbRegistroSaidas[[#This Row],[Data do Caixa Realizado]]="",0,MONTH(TbRegistroSaidas[[#This Row],[Data do Caixa Realizado]]))</f>
        <v>1</v>
      </c>
      <c r="J49" s="98">
        <f>IF(TbRegistroSaidas[[#This Row],[Data do Caixa Realizado]]="",0,YEAR(TbRegistroSaidas[[#This Row],[Data do Caixa Realizado]]))</f>
        <v>2018</v>
      </c>
      <c r="K49" s="97">
        <f>IF(TbRegistroSaidas[[#This Row],[Data da Competência]]="",0,MONTH(TbRegistroSaidas[[#This Row],[Data da Competência]]))</f>
        <v>12</v>
      </c>
      <c r="L49" s="98">
        <f>IF(TbRegistroSaidas[[#This Row],[Data da Competência]]="",0,YEAR(TbRegistroSaidas[[#This Row],[Data da Competência]]))</f>
        <v>2017</v>
      </c>
      <c r="M49" s="98">
        <f>IF(TbRegistroSaidas[[#This Row],[Data do Caixa Previsto]]="",0,MONTH(TbRegistroSaidas[[#This Row],[Data do Caixa Previsto]]))</f>
        <v>1</v>
      </c>
      <c r="N49" s="98">
        <f>IF(TbRegistroSaidas[[#This Row],[Data do Caixa Previsto]]="",0,YEAR(TbRegistroSaidas[[#This Row],[Data do Caixa Previsto]]))</f>
        <v>2018</v>
      </c>
    </row>
    <row r="50" spans="2:14" ht="17.100000000000001" hidden="1" customHeight="1" x14ac:dyDescent="0.25">
      <c r="B50" s="93">
        <v>43148.048932403181</v>
      </c>
      <c r="C50" s="94">
        <v>43090</v>
      </c>
      <c r="D50" s="94">
        <v>43148.048932403181</v>
      </c>
      <c r="E50" s="95" t="s">
        <v>40</v>
      </c>
      <c r="F50" s="95" t="s">
        <v>46</v>
      </c>
      <c r="G50" s="95" t="s">
        <v>334</v>
      </c>
      <c r="H50" s="96">
        <v>3273</v>
      </c>
      <c r="I50" s="97">
        <f>IF(TbRegistroSaidas[[#This Row],[Data do Caixa Realizado]]="",0,MONTH(TbRegistroSaidas[[#This Row],[Data do Caixa Realizado]]))</f>
        <v>2</v>
      </c>
      <c r="J50" s="98">
        <f>IF(TbRegistroSaidas[[#This Row],[Data do Caixa Realizado]]="",0,YEAR(TbRegistroSaidas[[#This Row],[Data do Caixa Realizado]]))</f>
        <v>2018</v>
      </c>
      <c r="K50" s="97">
        <f>IF(TbRegistroSaidas[[#This Row],[Data da Competência]]="",0,MONTH(TbRegistroSaidas[[#This Row],[Data da Competência]]))</f>
        <v>12</v>
      </c>
      <c r="L50" s="98">
        <f>IF(TbRegistroSaidas[[#This Row],[Data da Competência]]="",0,YEAR(TbRegistroSaidas[[#This Row],[Data da Competência]]))</f>
        <v>2017</v>
      </c>
      <c r="M50" s="98">
        <f>IF(TbRegistroSaidas[[#This Row],[Data do Caixa Previsto]]="",0,MONTH(TbRegistroSaidas[[#This Row],[Data do Caixa Previsto]]))</f>
        <v>2</v>
      </c>
      <c r="N50" s="98">
        <f>IF(TbRegistroSaidas[[#This Row],[Data do Caixa Previsto]]="",0,YEAR(TbRegistroSaidas[[#This Row],[Data do Caixa Previsto]]))</f>
        <v>2018</v>
      </c>
    </row>
    <row r="51" spans="2:14" ht="17.100000000000001" hidden="1" customHeight="1" x14ac:dyDescent="0.25">
      <c r="B51" s="93">
        <v>43135.265910262075</v>
      </c>
      <c r="C51" s="94">
        <v>43094</v>
      </c>
      <c r="D51" s="94">
        <v>43135.265910262075</v>
      </c>
      <c r="E51" s="95" t="s">
        <v>40</v>
      </c>
      <c r="F51" s="95" t="s">
        <v>34</v>
      </c>
      <c r="G51" s="95" t="s">
        <v>335</v>
      </c>
      <c r="H51" s="96">
        <v>4494</v>
      </c>
      <c r="I51" s="97">
        <f>IF(TbRegistroSaidas[[#This Row],[Data do Caixa Realizado]]="",0,MONTH(TbRegistroSaidas[[#This Row],[Data do Caixa Realizado]]))</f>
        <v>2</v>
      </c>
      <c r="J51" s="98">
        <f>IF(TbRegistroSaidas[[#This Row],[Data do Caixa Realizado]]="",0,YEAR(TbRegistroSaidas[[#This Row],[Data do Caixa Realizado]]))</f>
        <v>2018</v>
      </c>
      <c r="K51" s="97">
        <f>IF(TbRegistroSaidas[[#This Row],[Data da Competência]]="",0,MONTH(TbRegistroSaidas[[#This Row],[Data da Competência]]))</f>
        <v>12</v>
      </c>
      <c r="L51" s="98">
        <f>IF(TbRegistroSaidas[[#This Row],[Data da Competência]]="",0,YEAR(TbRegistroSaidas[[#This Row],[Data da Competência]]))</f>
        <v>2017</v>
      </c>
      <c r="M51" s="98">
        <f>IF(TbRegistroSaidas[[#This Row],[Data do Caixa Previsto]]="",0,MONTH(TbRegistroSaidas[[#This Row],[Data do Caixa Previsto]]))</f>
        <v>2</v>
      </c>
      <c r="N51" s="98">
        <f>IF(TbRegistroSaidas[[#This Row],[Data do Caixa Previsto]]="",0,YEAR(TbRegistroSaidas[[#This Row],[Data do Caixa Previsto]]))</f>
        <v>2018</v>
      </c>
    </row>
    <row r="52" spans="2:14" ht="17.100000000000001" hidden="1" customHeight="1" x14ac:dyDescent="0.25">
      <c r="B52" s="93">
        <v>43124.925483598126</v>
      </c>
      <c r="C52" s="94">
        <v>43096</v>
      </c>
      <c r="D52" s="94">
        <v>43124.925483598126</v>
      </c>
      <c r="E52" s="95" t="s">
        <v>40</v>
      </c>
      <c r="F52" s="95" t="s">
        <v>38</v>
      </c>
      <c r="G52" s="95" t="s">
        <v>336</v>
      </c>
      <c r="H52" s="96">
        <v>2511</v>
      </c>
      <c r="I52" s="97">
        <f>IF(TbRegistroSaidas[[#This Row],[Data do Caixa Realizado]]="",0,MONTH(TbRegistroSaidas[[#This Row],[Data do Caixa Realizado]]))</f>
        <v>1</v>
      </c>
      <c r="J52" s="98">
        <f>IF(TbRegistroSaidas[[#This Row],[Data do Caixa Realizado]]="",0,YEAR(TbRegistroSaidas[[#This Row],[Data do Caixa Realizado]]))</f>
        <v>2018</v>
      </c>
      <c r="K52" s="97">
        <f>IF(TbRegistroSaidas[[#This Row],[Data da Competência]]="",0,MONTH(TbRegistroSaidas[[#This Row],[Data da Competência]]))</f>
        <v>12</v>
      </c>
      <c r="L52" s="98">
        <f>IF(TbRegistroSaidas[[#This Row],[Data da Competência]]="",0,YEAR(TbRegistroSaidas[[#This Row],[Data da Competência]]))</f>
        <v>2017</v>
      </c>
      <c r="M52" s="98">
        <f>IF(TbRegistroSaidas[[#This Row],[Data do Caixa Previsto]]="",0,MONTH(TbRegistroSaidas[[#This Row],[Data do Caixa Previsto]]))</f>
        <v>1</v>
      </c>
      <c r="N52" s="98">
        <f>IF(TbRegistroSaidas[[#This Row],[Data do Caixa Previsto]]="",0,YEAR(TbRegistroSaidas[[#This Row],[Data do Caixa Previsto]]))</f>
        <v>2018</v>
      </c>
    </row>
    <row r="53" spans="2:14" ht="17.100000000000001" hidden="1" customHeight="1" x14ac:dyDescent="0.25">
      <c r="B53" s="93">
        <v>43143.989919163403</v>
      </c>
      <c r="C53" s="94">
        <v>43098</v>
      </c>
      <c r="D53" s="94">
        <v>43143.989919163403</v>
      </c>
      <c r="E53" s="95" t="s">
        <v>40</v>
      </c>
      <c r="F53" s="95" t="s">
        <v>35</v>
      </c>
      <c r="G53" s="95" t="s">
        <v>337</v>
      </c>
      <c r="H53" s="96">
        <v>2015</v>
      </c>
      <c r="I53" s="97">
        <f>IF(TbRegistroSaidas[[#This Row],[Data do Caixa Realizado]]="",0,MONTH(TbRegistroSaidas[[#This Row],[Data do Caixa Realizado]]))</f>
        <v>2</v>
      </c>
      <c r="J53" s="98">
        <f>IF(TbRegistroSaidas[[#This Row],[Data do Caixa Realizado]]="",0,YEAR(TbRegistroSaidas[[#This Row],[Data do Caixa Realizado]]))</f>
        <v>2018</v>
      </c>
      <c r="K53" s="97">
        <f>IF(TbRegistroSaidas[[#This Row],[Data da Competência]]="",0,MONTH(TbRegistroSaidas[[#This Row],[Data da Competência]]))</f>
        <v>12</v>
      </c>
      <c r="L53" s="98">
        <f>IF(TbRegistroSaidas[[#This Row],[Data da Competência]]="",0,YEAR(TbRegistroSaidas[[#This Row],[Data da Competência]]))</f>
        <v>2017</v>
      </c>
      <c r="M53" s="98">
        <f>IF(TbRegistroSaidas[[#This Row],[Data do Caixa Previsto]]="",0,MONTH(TbRegistroSaidas[[#This Row],[Data do Caixa Previsto]]))</f>
        <v>2</v>
      </c>
      <c r="N53" s="98">
        <f>IF(TbRegistroSaidas[[#This Row],[Data do Caixa Previsto]]="",0,YEAR(TbRegistroSaidas[[#This Row],[Data do Caixa Previsto]]))</f>
        <v>2018</v>
      </c>
    </row>
    <row r="54" spans="2:14" ht="17.100000000000001" hidden="1" customHeight="1" x14ac:dyDescent="0.25">
      <c r="B54" s="93">
        <v>43180.312256585908</v>
      </c>
      <c r="C54" s="94">
        <v>43100</v>
      </c>
      <c r="D54" s="94">
        <v>43151.353970851676</v>
      </c>
      <c r="E54" s="95" t="s">
        <v>40</v>
      </c>
      <c r="F54" s="95" t="s">
        <v>36</v>
      </c>
      <c r="G54" s="95" t="s">
        <v>338</v>
      </c>
      <c r="H54" s="96">
        <v>3413</v>
      </c>
      <c r="I54" s="97">
        <f>IF(TbRegistroSaidas[[#This Row],[Data do Caixa Realizado]]="",0,MONTH(TbRegistroSaidas[[#This Row],[Data do Caixa Realizado]]))</f>
        <v>3</v>
      </c>
      <c r="J54" s="98">
        <f>IF(TbRegistroSaidas[[#This Row],[Data do Caixa Realizado]]="",0,YEAR(TbRegistroSaidas[[#This Row],[Data do Caixa Realizado]]))</f>
        <v>2018</v>
      </c>
      <c r="K54" s="97">
        <f>IF(TbRegistroSaidas[[#This Row],[Data da Competência]]="",0,MONTH(TbRegistroSaidas[[#This Row],[Data da Competência]]))</f>
        <v>12</v>
      </c>
      <c r="L54" s="98">
        <f>IF(TbRegistroSaidas[[#This Row],[Data da Competência]]="",0,YEAR(TbRegistroSaidas[[#This Row],[Data da Competência]]))</f>
        <v>2017</v>
      </c>
      <c r="M54" s="98">
        <f>IF(TbRegistroSaidas[[#This Row],[Data do Caixa Previsto]]="",0,MONTH(TbRegistroSaidas[[#This Row],[Data do Caixa Previsto]]))</f>
        <v>2</v>
      </c>
      <c r="N54" s="98">
        <f>IF(TbRegistroSaidas[[#This Row],[Data do Caixa Previsto]]="",0,YEAR(TbRegistroSaidas[[#This Row],[Data do Caixa Previsto]]))</f>
        <v>2018</v>
      </c>
    </row>
    <row r="55" spans="2:14" ht="17.100000000000001" hidden="1" customHeight="1" x14ac:dyDescent="0.25">
      <c r="B55" s="93">
        <v>43144.795115927831</v>
      </c>
      <c r="C55" s="94">
        <v>43103</v>
      </c>
      <c r="D55" s="94">
        <v>43108.84859147996</v>
      </c>
      <c r="E55" s="95" t="s">
        <v>40</v>
      </c>
      <c r="F55" s="95" t="s">
        <v>38</v>
      </c>
      <c r="G55" s="95" t="s">
        <v>339</v>
      </c>
      <c r="H55" s="96">
        <v>4087</v>
      </c>
      <c r="I55" s="97">
        <f>IF(TbRegistroSaidas[[#This Row],[Data do Caixa Realizado]]="",0,MONTH(TbRegistroSaidas[[#This Row],[Data do Caixa Realizado]]))</f>
        <v>2</v>
      </c>
      <c r="J55" s="98">
        <f>IF(TbRegistroSaidas[[#This Row],[Data do Caixa Realizado]]="",0,YEAR(TbRegistroSaidas[[#This Row],[Data do Caixa Realizado]]))</f>
        <v>2018</v>
      </c>
      <c r="K55" s="97">
        <f>IF(TbRegistroSaidas[[#This Row],[Data da Competência]]="",0,MONTH(TbRegistroSaidas[[#This Row],[Data da Competência]]))</f>
        <v>1</v>
      </c>
      <c r="L55" s="98">
        <f>IF(TbRegistroSaidas[[#This Row],[Data da Competência]]="",0,YEAR(TbRegistroSaidas[[#This Row],[Data da Competência]]))</f>
        <v>2018</v>
      </c>
      <c r="M55" s="98">
        <f>IF(TbRegistroSaidas[[#This Row],[Data do Caixa Previsto]]="",0,MONTH(TbRegistroSaidas[[#This Row],[Data do Caixa Previsto]]))</f>
        <v>1</v>
      </c>
      <c r="N55" s="98">
        <f>IF(TbRegistroSaidas[[#This Row],[Data do Caixa Previsto]]="",0,YEAR(TbRegistroSaidas[[#This Row],[Data do Caixa Previsto]]))</f>
        <v>2018</v>
      </c>
    </row>
    <row r="56" spans="2:14" ht="17.100000000000001" hidden="1" customHeight="1" x14ac:dyDescent="0.25">
      <c r="B56" s="93">
        <v>43117.371907988454</v>
      </c>
      <c r="C56" s="94">
        <v>43106</v>
      </c>
      <c r="D56" s="94">
        <v>43117.371907988454</v>
      </c>
      <c r="E56" s="95" t="s">
        <v>40</v>
      </c>
      <c r="F56" s="95" t="s">
        <v>46</v>
      </c>
      <c r="G56" s="95" t="s">
        <v>340</v>
      </c>
      <c r="H56" s="96">
        <v>2441</v>
      </c>
      <c r="I56" s="97">
        <f>IF(TbRegistroSaidas[[#This Row],[Data do Caixa Realizado]]="",0,MONTH(TbRegistroSaidas[[#This Row],[Data do Caixa Realizado]]))</f>
        <v>1</v>
      </c>
      <c r="J56" s="98">
        <f>IF(TbRegistroSaidas[[#This Row],[Data do Caixa Realizado]]="",0,YEAR(TbRegistroSaidas[[#This Row],[Data do Caixa Realizado]]))</f>
        <v>2018</v>
      </c>
      <c r="K56" s="97">
        <f>IF(TbRegistroSaidas[[#This Row],[Data da Competência]]="",0,MONTH(TbRegistroSaidas[[#This Row],[Data da Competência]]))</f>
        <v>1</v>
      </c>
      <c r="L56" s="98">
        <f>IF(TbRegistroSaidas[[#This Row],[Data da Competência]]="",0,YEAR(TbRegistroSaidas[[#This Row],[Data da Competência]]))</f>
        <v>2018</v>
      </c>
      <c r="M56" s="98">
        <f>IF(TbRegistroSaidas[[#This Row],[Data do Caixa Previsto]]="",0,MONTH(TbRegistroSaidas[[#This Row],[Data do Caixa Previsto]]))</f>
        <v>1</v>
      </c>
      <c r="N56" s="98">
        <f>IF(TbRegistroSaidas[[#This Row],[Data do Caixa Previsto]]="",0,YEAR(TbRegistroSaidas[[#This Row],[Data do Caixa Previsto]]))</f>
        <v>2018</v>
      </c>
    </row>
    <row r="57" spans="2:14" ht="17.100000000000001" hidden="1" customHeight="1" x14ac:dyDescent="0.25">
      <c r="B57" s="93">
        <v>43127.72575701114</v>
      </c>
      <c r="C57" s="94">
        <v>43109</v>
      </c>
      <c r="D57" s="94">
        <v>43127.72575701114</v>
      </c>
      <c r="E57" s="95" t="s">
        <v>40</v>
      </c>
      <c r="F57" s="95" t="s">
        <v>35</v>
      </c>
      <c r="G57" s="95" t="s">
        <v>341</v>
      </c>
      <c r="H57" s="96">
        <v>3598</v>
      </c>
      <c r="I57" s="97">
        <f>IF(TbRegistroSaidas[[#This Row],[Data do Caixa Realizado]]="",0,MONTH(TbRegistroSaidas[[#This Row],[Data do Caixa Realizado]]))</f>
        <v>1</v>
      </c>
      <c r="J57" s="98">
        <f>IF(TbRegistroSaidas[[#This Row],[Data do Caixa Realizado]]="",0,YEAR(TbRegistroSaidas[[#This Row],[Data do Caixa Realizado]]))</f>
        <v>2018</v>
      </c>
      <c r="K57" s="97">
        <f>IF(TbRegistroSaidas[[#This Row],[Data da Competência]]="",0,MONTH(TbRegistroSaidas[[#This Row],[Data da Competência]]))</f>
        <v>1</v>
      </c>
      <c r="L57" s="98">
        <f>IF(TbRegistroSaidas[[#This Row],[Data da Competência]]="",0,YEAR(TbRegistroSaidas[[#This Row],[Data da Competência]]))</f>
        <v>2018</v>
      </c>
      <c r="M57" s="98">
        <f>IF(TbRegistroSaidas[[#This Row],[Data do Caixa Previsto]]="",0,MONTH(TbRegistroSaidas[[#This Row],[Data do Caixa Previsto]]))</f>
        <v>1</v>
      </c>
      <c r="N57" s="98">
        <f>IF(TbRegistroSaidas[[#This Row],[Data do Caixa Previsto]]="",0,YEAR(TbRegistroSaidas[[#This Row],[Data do Caixa Previsto]]))</f>
        <v>2018</v>
      </c>
    </row>
    <row r="58" spans="2:14" ht="17.100000000000001" hidden="1" customHeight="1" x14ac:dyDescent="0.25">
      <c r="B58" s="93">
        <v>43118.823326450649</v>
      </c>
      <c r="C58" s="94">
        <v>43110</v>
      </c>
      <c r="D58" s="94">
        <v>43118.823326450649</v>
      </c>
      <c r="E58" s="95" t="s">
        <v>40</v>
      </c>
      <c r="F58" s="95" t="s">
        <v>46</v>
      </c>
      <c r="G58" s="95" t="s">
        <v>342</v>
      </c>
      <c r="H58" s="96">
        <v>4895</v>
      </c>
      <c r="I58" s="97">
        <f>IF(TbRegistroSaidas[[#This Row],[Data do Caixa Realizado]]="",0,MONTH(TbRegistroSaidas[[#This Row],[Data do Caixa Realizado]]))</f>
        <v>1</v>
      </c>
      <c r="J58" s="98">
        <f>IF(TbRegistroSaidas[[#This Row],[Data do Caixa Realizado]]="",0,YEAR(TbRegistroSaidas[[#This Row],[Data do Caixa Realizado]]))</f>
        <v>2018</v>
      </c>
      <c r="K58" s="97">
        <f>IF(TbRegistroSaidas[[#This Row],[Data da Competência]]="",0,MONTH(TbRegistroSaidas[[#This Row],[Data da Competência]]))</f>
        <v>1</v>
      </c>
      <c r="L58" s="98">
        <f>IF(TbRegistroSaidas[[#This Row],[Data da Competência]]="",0,YEAR(TbRegistroSaidas[[#This Row],[Data da Competência]]))</f>
        <v>2018</v>
      </c>
      <c r="M58" s="98">
        <f>IF(TbRegistroSaidas[[#This Row],[Data do Caixa Previsto]]="",0,MONTH(TbRegistroSaidas[[#This Row],[Data do Caixa Previsto]]))</f>
        <v>1</v>
      </c>
      <c r="N58" s="98">
        <f>IF(TbRegistroSaidas[[#This Row],[Data do Caixa Previsto]]="",0,YEAR(TbRegistroSaidas[[#This Row],[Data do Caixa Previsto]]))</f>
        <v>2018</v>
      </c>
    </row>
    <row r="59" spans="2:14" ht="17.100000000000001" hidden="1" customHeight="1" x14ac:dyDescent="0.25">
      <c r="B59" s="93">
        <v>43167.544338803593</v>
      </c>
      <c r="C59" s="94">
        <v>43112</v>
      </c>
      <c r="D59" s="94">
        <v>43167.544338803593</v>
      </c>
      <c r="E59" s="95" t="s">
        <v>40</v>
      </c>
      <c r="F59" s="95" t="s">
        <v>46</v>
      </c>
      <c r="G59" s="95" t="s">
        <v>343</v>
      </c>
      <c r="H59" s="96">
        <v>971</v>
      </c>
      <c r="I59" s="97">
        <f>IF(TbRegistroSaidas[[#This Row],[Data do Caixa Realizado]]="",0,MONTH(TbRegistroSaidas[[#This Row],[Data do Caixa Realizado]]))</f>
        <v>3</v>
      </c>
      <c r="J59" s="98">
        <f>IF(TbRegistroSaidas[[#This Row],[Data do Caixa Realizado]]="",0,YEAR(TbRegistroSaidas[[#This Row],[Data do Caixa Realizado]]))</f>
        <v>2018</v>
      </c>
      <c r="K59" s="97">
        <f>IF(TbRegistroSaidas[[#This Row],[Data da Competência]]="",0,MONTH(TbRegistroSaidas[[#This Row],[Data da Competência]]))</f>
        <v>1</v>
      </c>
      <c r="L59" s="98">
        <f>IF(TbRegistroSaidas[[#This Row],[Data da Competência]]="",0,YEAR(TbRegistroSaidas[[#This Row],[Data da Competência]]))</f>
        <v>2018</v>
      </c>
      <c r="M59" s="98">
        <f>IF(TbRegistroSaidas[[#This Row],[Data do Caixa Previsto]]="",0,MONTH(TbRegistroSaidas[[#This Row],[Data do Caixa Previsto]]))</f>
        <v>3</v>
      </c>
      <c r="N59" s="98">
        <f>IF(TbRegistroSaidas[[#This Row],[Data do Caixa Previsto]]="",0,YEAR(TbRegistroSaidas[[#This Row],[Data do Caixa Previsto]]))</f>
        <v>2018</v>
      </c>
    </row>
    <row r="60" spans="2:14" ht="17.100000000000001" hidden="1" customHeight="1" x14ac:dyDescent="0.25">
      <c r="B60" s="93">
        <v>43137.043955849207</v>
      </c>
      <c r="C60" s="94">
        <v>43113</v>
      </c>
      <c r="D60" s="94">
        <v>43137.043955849207</v>
      </c>
      <c r="E60" s="95" t="s">
        <v>40</v>
      </c>
      <c r="F60" s="95" t="s">
        <v>38</v>
      </c>
      <c r="G60" s="95" t="s">
        <v>344</v>
      </c>
      <c r="H60" s="96">
        <v>556</v>
      </c>
      <c r="I60" s="97">
        <f>IF(TbRegistroSaidas[[#This Row],[Data do Caixa Realizado]]="",0,MONTH(TbRegistroSaidas[[#This Row],[Data do Caixa Realizado]]))</f>
        <v>2</v>
      </c>
      <c r="J60" s="98">
        <f>IF(TbRegistroSaidas[[#This Row],[Data do Caixa Realizado]]="",0,YEAR(TbRegistroSaidas[[#This Row],[Data do Caixa Realizado]]))</f>
        <v>2018</v>
      </c>
      <c r="K60" s="97">
        <f>IF(TbRegistroSaidas[[#This Row],[Data da Competência]]="",0,MONTH(TbRegistroSaidas[[#This Row],[Data da Competência]]))</f>
        <v>1</v>
      </c>
      <c r="L60" s="98">
        <f>IF(TbRegistroSaidas[[#This Row],[Data da Competência]]="",0,YEAR(TbRegistroSaidas[[#This Row],[Data da Competência]]))</f>
        <v>2018</v>
      </c>
      <c r="M60" s="98">
        <f>IF(TbRegistroSaidas[[#This Row],[Data do Caixa Previsto]]="",0,MONTH(TbRegistroSaidas[[#This Row],[Data do Caixa Previsto]]))</f>
        <v>2</v>
      </c>
      <c r="N60" s="98">
        <f>IF(TbRegistroSaidas[[#This Row],[Data do Caixa Previsto]]="",0,YEAR(TbRegistroSaidas[[#This Row],[Data do Caixa Previsto]]))</f>
        <v>2018</v>
      </c>
    </row>
    <row r="61" spans="2:14" ht="17.100000000000001" hidden="1" customHeight="1" x14ac:dyDescent="0.25">
      <c r="B61" s="93">
        <v>43144.881827671154</v>
      </c>
      <c r="C61" s="94">
        <v>43114</v>
      </c>
      <c r="D61" s="94">
        <v>43144.881827671154</v>
      </c>
      <c r="E61" s="95" t="s">
        <v>40</v>
      </c>
      <c r="F61" s="95" t="s">
        <v>38</v>
      </c>
      <c r="G61" s="95" t="s">
        <v>345</v>
      </c>
      <c r="H61" s="96">
        <v>1977</v>
      </c>
      <c r="I61" s="97">
        <f>IF(TbRegistroSaidas[[#This Row],[Data do Caixa Realizado]]="",0,MONTH(TbRegistroSaidas[[#This Row],[Data do Caixa Realizado]]))</f>
        <v>2</v>
      </c>
      <c r="J61" s="98">
        <f>IF(TbRegistroSaidas[[#This Row],[Data do Caixa Realizado]]="",0,YEAR(TbRegistroSaidas[[#This Row],[Data do Caixa Realizado]]))</f>
        <v>2018</v>
      </c>
      <c r="K61" s="97">
        <f>IF(TbRegistroSaidas[[#This Row],[Data da Competência]]="",0,MONTH(TbRegistroSaidas[[#This Row],[Data da Competência]]))</f>
        <v>1</v>
      </c>
      <c r="L61" s="98">
        <f>IF(TbRegistroSaidas[[#This Row],[Data da Competência]]="",0,YEAR(TbRegistroSaidas[[#This Row],[Data da Competência]]))</f>
        <v>2018</v>
      </c>
      <c r="M61" s="98">
        <f>IF(TbRegistroSaidas[[#This Row],[Data do Caixa Previsto]]="",0,MONTH(TbRegistroSaidas[[#This Row],[Data do Caixa Previsto]]))</f>
        <v>2</v>
      </c>
      <c r="N61" s="98">
        <f>IF(TbRegistroSaidas[[#This Row],[Data do Caixa Previsto]]="",0,YEAR(TbRegistroSaidas[[#This Row],[Data do Caixa Previsto]]))</f>
        <v>2018</v>
      </c>
    </row>
    <row r="62" spans="2:14" ht="17.100000000000001" hidden="1" customHeight="1" x14ac:dyDescent="0.25">
      <c r="B62" s="93">
        <v>43127.357625825418</v>
      </c>
      <c r="C62" s="94">
        <v>43116</v>
      </c>
      <c r="D62" s="94">
        <v>43127.357625825418</v>
      </c>
      <c r="E62" s="95" t="s">
        <v>40</v>
      </c>
      <c r="F62" s="95" t="s">
        <v>46</v>
      </c>
      <c r="G62" s="95" t="s">
        <v>298</v>
      </c>
      <c r="H62" s="96">
        <v>2951</v>
      </c>
      <c r="I62" s="97">
        <f>IF(TbRegistroSaidas[[#This Row],[Data do Caixa Realizado]]="",0,MONTH(TbRegistroSaidas[[#This Row],[Data do Caixa Realizado]]))</f>
        <v>1</v>
      </c>
      <c r="J62" s="98">
        <f>IF(TbRegistroSaidas[[#This Row],[Data do Caixa Realizado]]="",0,YEAR(TbRegistroSaidas[[#This Row],[Data do Caixa Realizado]]))</f>
        <v>2018</v>
      </c>
      <c r="K62" s="97">
        <f>IF(TbRegistroSaidas[[#This Row],[Data da Competência]]="",0,MONTH(TbRegistroSaidas[[#This Row],[Data da Competência]]))</f>
        <v>1</v>
      </c>
      <c r="L62" s="98">
        <f>IF(TbRegistroSaidas[[#This Row],[Data da Competência]]="",0,YEAR(TbRegistroSaidas[[#This Row],[Data da Competência]]))</f>
        <v>2018</v>
      </c>
      <c r="M62" s="98">
        <f>IF(TbRegistroSaidas[[#This Row],[Data do Caixa Previsto]]="",0,MONTH(TbRegistroSaidas[[#This Row],[Data do Caixa Previsto]]))</f>
        <v>1</v>
      </c>
      <c r="N62" s="98">
        <f>IF(TbRegistroSaidas[[#This Row],[Data do Caixa Previsto]]="",0,YEAR(TbRegistroSaidas[[#This Row],[Data do Caixa Previsto]]))</f>
        <v>2018</v>
      </c>
    </row>
    <row r="63" spans="2:14" ht="17.100000000000001" hidden="1" customHeight="1" x14ac:dyDescent="0.25">
      <c r="B63" s="93">
        <v>43164.408101095891</v>
      </c>
      <c r="C63" s="94">
        <v>43120</v>
      </c>
      <c r="D63" s="94">
        <v>43164.408101095891</v>
      </c>
      <c r="E63" s="95" t="s">
        <v>40</v>
      </c>
      <c r="F63" s="95" t="s">
        <v>46</v>
      </c>
      <c r="G63" s="95" t="s">
        <v>346</v>
      </c>
      <c r="H63" s="96">
        <v>2535</v>
      </c>
      <c r="I63" s="97">
        <f>IF(TbRegistroSaidas[[#This Row],[Data do Caixa Realizado]]="",0,MONTH(TbRegistroSaidas[[#This Row],[Data do Caixa Realizado]]))</f>
        <v>3</v>
      </c>
      <c r="J63" s="98">
        <f>IF(TbRegistroSaidas[[#This Row],[Data do Caixa Realizado]]="",0,YEAR(TbRegistroSaidas[[#This Row],[Data do Caixa Realizado]]))</f>
        <v>2018</v>
      </c>
      <c r="K63" s="97">
        <f>IF(TbRegistroSaidas[[#This Row],[Data da Competência]]="",0,MONTH(TbRegistroSaidas[[#This Row],[Data da Competência]]))</f>
        <v>1</v>
      </c>
      <c r="L63" s="98">
        <f>IF(TbRegistroSaidas[[#This Row],[Data da Competência]]="",0,YEAR(TbRegistroSaidas[[#This Row],[Data da Competência]]))</f>
        <v>2018</v>
      </c>
      <c r="M63" s="98">
        <f>IF(TbRegistroSaidas[[#This Row],[Data do Caixa Previsto]]="",0,MONTH(TbRegistroSaidas[[#This Row],[Data do Caixa Previsto]]))</f>
        <v>3</v>
      </c>
      <c r="N63" s="98">
        <f>IF(TbRegistroSaidas[[#This Row],[Data do Caixa Previsto]]="",0,YEAR(TbRegistroSaidas[[#This Row],[Data do Caixa Previsto]]))</f>
        <v>2018</v>
      </c>
    </row>
    <row r="64" spans="2:14" ht="17.100000000000001" hidden="1" customHeight="1" x14ac:dyDescent="0.25">
      <c r="B64" s="93">
        <v>43141.579590343346</v>
      </c>
      <c r="C64" s="94">
        <v>43121</v>
      </c>
      <c r="D64" s="94">
        <v>43141.579590343346</v>
      </c>
      <c r="E64" s="95" t="s">
        <v>40</v>
      </c>
      <c r="F64" s="95" t="s">
        <v>34</v>
      </c>
      <c r="G64" s="95" t="s">
        <v>347</v>
      </c>
      <c r="H64" s="96">
        <v>3057</v>
      </c>
      <c r="I64" s="97">
        <f>IF(TbRegistroSaidas[[#This Row],[Data do Caixa Realizado]]="",0,MONTH(TbRegistroSaidas[[#This Row],[Data do Caixa Realizado]]))</f>
        <v>2</v>
      </c>
      <c r="J64" s="98">
        <f>IF(TbRegistroSaidas[[#This Row],[Data do Caixa Realizado]]="",0,YEAR(TbRegistroSaidas[[#This Row],[Data do Caixa Realizado]]))</f>
        <v>2018</v>
      </c>
      <c r="K64" s="97">
        <f>IF(TbRegistroSaidas[[#This Row],[Data da Competência]]="",0,MONTH(TbRegistroSaidas[[#This Row],[Data da Competência]]))</f>
        <v>1</v>
      </c>
      <c r="L64" s="98">
        <f>IF(TbRegistroSaidas[[#This Row],[Data da Competência]]="",0,YEAR(TbRegistroSaidas[[#This Row],[Data da Competência]]))</f>
        <v>2018</v>
      </c>
      <c r="M64" s="98">
        <f>IF(TbRegistroSaidas[[#This Row],[Data do Caixa Previsto]]="",0,MONTH(TbRegistroSaidas[[#This Row],[Data do Caixa Previsto]]))</f>
        <v>2</v>
      </c>
      <c r="N64" s="98">
        <f>IF(TbRegistroSaidas[[#This Row],[Data do Caixa Previsto]]="",0,YEAR(TbRegistroSaidas[[#This Row],[Data do Caixa Previsto]]))</f>
        <v>2018</v>
      </c>
    </row>
    <row r="65" spans="2:14" ht="17.100000000000001" hidden="1" customHeight="1" x14ac:dyDescent="0.25">
      <c r="B65" s="93">
        <v>43140.52607681365</v>
      </c>
      <c r="C65" s="94">
        <v>43123</v>
      </c>
      <c r="D65" s="94">
        <v>43140.52607681365</v>
      </c>
      <c r="E65" s="95" t="s">
        <v>40</v>
      </c>
      <c r="F65" s="95" t="s">
        <v>38</v>
      </c>
      <c r="G65" s="95" t="s">
        <v>348</v>
      </c>
      <c r="H65" s="96">
        <v>3152</v>
      </c>
      <c r="I65" s="97">
        <f>IF(TbRegistroSaidas[[#This Row],[Data do Caixa Realizado]]="",0,MONTH(TbRegistroSaidas[[#This Row],[Data do Caixa Realizado]]))</f>
        <v>2</v>
      </c>
      <c r="J65" s="98">
        <f>IF(TbRegistroSaidas[[#This Row],[Data do Caixa Realizado]]="",0,YEAR(TbRegistroSaidas[[#This Row],[Data do Caixa Realizado]]))</f>
        <v>2018</v>
      </c>
      <c r="K65" s="97">
        <f>IF(TbRegistroSaidas[[#This Row],[Data da Competência]]="",0,MONTH(TbRegistroSaidas[[#This Row],[Data da Competência]]))</f>
        <v>1</v>
      </c>
      <c r="L65" s="98">
        <f>IF(TbRegistroSaidas[[#This Row],[Data da Competência]]="",0,YEAR(TbRegistroSaidas[[#This Row],[Data da Competência]]))</f>
        <v>2018</v>
      </c>
      <c r="M65" s="98">
        <f>IF(TbRegistroSaidas[[#This Row],[Data do Caixa Previsto]]="",0,MONTH(TbRegistroSaidas[[#This Row],[Data do Caixa Previsto]]))</f>
        <v>2</v>
      </c>
      <c r="N65" s="98">
        <f>IF(TbRegistroSaidas[[#This Row],[Data do Caixa Previsto]]="",0,YEAR(TbRegistroSaidas[[#This Row],[Data do Caixa Previsto]]))</f>
        <v>2018</v>
      </c>
    </row>
    <row r="66" spans="2:14" ht="17.100000000000001" hidden="1" customHeight="1" x14ac:dyDescent="0.25">
      <c r="B66" s="93">
        <v>43167.136566438901</v>
      </c>
      <c r="C66" s="94">
        <v>43125</v>
      </c>
      <c r="D66" s="94">
        <v>43167.136566438901</v>
      </c>
      <c r="E66" s="95" t="s">
        <v>40</v>
      </c>
      <c r="F66" s="95" t="s">
        <v>36</v>
      </c>
      <c r="G66" s="95" t="s">
        <v>349</v>
      </c>
      <c r="H66" s="96">
        <v>2247</v>
      </c>
      <c r="I66" s="97">
        <f>IF(TbRegistroSaidas[[#This Row],[Data do Caixa Realizado]]="",0,MONTH(TbRegistroSaidas[[#This Row],[Data do Caixa Realizado]]))</f>
        <v>3</v>
      </c>
      <c r="J66" s="98">
        <f>IF(TbRegistroSaidas[[#This Row],[Data do Caixa Realizado]]="",0,YEAR(TbRegistroSaidas[[#This Row],[Data do Caixa Realizado]]))</f>
        <v>2018</v>
      </c>
      <c r="K66" s="97">
        <f>IF(TbRegistroSaidas[[#This Row],[Data da Competência]]="",0,MONTH(TbRegistroSaidas[[#This Row],[Data da Competência]]))</f>
        <v>1</v>
      </c>
      <c r="L66" s="98">
        <f>IF(TbRegistroSaidas[[#This Row],[Data da Competência]]="",0,YEAR(TbRegistroSaidas[[#This Row],[Data da Competência]]))</f>
        <v>2018</v>
      </c>
      <c r="M66" s="98">
        <f>IF(TbRegistroSaidas[[#This Row],[Data do Caixa Previsto]]="",0,MONTH(TbRegistroSaidas[[#This Row],[Data do Caixa Previsto]]))</f>
        <v>3</v>
      </c>
      <c r="N66" s="98">
        <f>IF(TbRegistroSaidas[[#This Row],[Data do Caixa Previsto]]="",0,YEAR(TbRegistroSaidas[[#This Row],[Data do Caixa Previsto]]))</f>
        <v>2018</v>
      </c>
    </row>
    <row r="67" spans="2:14" ht="17.100000000000001" hidden="1" customHeight="1" x14ac:dyDescent="0.25">
      <c r="B67" s="93">
        <v>43180.080222393961</v>
      </c>
      <c r="C67" s="94">
        <v>43127</v>
      </c>
      <c r="D67" s="94">
        <v>43180.080222393961</v>
      </c>
      <c r="E67" s="95" t="s">
        <v>40</v>
      </c>
      <c r="F67" s="95" t="s">
        <v>35</v>
      </c>
      <c r="G67" s="95" t="s">
        <v>350</v>
      </c>
      <c r="H67" s="96">
        <v>2456</v>
      </c>
      <c r="I67" s="97">
        <f>IF(TbRegistroSaidas[[#This Row],[Data do Caixa Realizado]]="",0,MONTH(TbRegistroSaidas[[#This Row],[Data do Caixa Realizado]]))</f>
        <v>3</v>
      </c>
      <c r="J67" s="98">
        <f>IF(TbRegistroSaidas[[#This Row],[Data do Caixa Realizado]]="",0,YEAR(TbRegistroSaidas[[#This Row],[Data do Caixa Realizado]]))</f>
        <v>2018</v>
      </c>
      <c r="K67" s="97">
        <f>IF(TbRegistroSaidas[[#This Row],[Data da Competência]]="",0,MONTH(TbRegistroSaidas[[#This Row],[Data da Competência]]))</f>
        <v>1</v>
      </c>
      <c r="L67" s="98">
        <f>IF(TbRegistroSaidas[[#This Row],[Data da Competência]]="",0,YEAR(TbRegistroSaidas[[#This Row],[Data da Competência]]))</f>
        <v>2018</v>
      </c>
      <c r="M67" s="98">
        <f>IF(TbRegistroSaidas[[#This Row],[Data do Caixa Previsto]]="",0,MONTH(TbRegistroSaidas[[#This Row],[Data do Caixa Previsto]]))</f>
        <v>3</v>
      </c>
      <c r="N67" s="98">
        <f>IF(TbRegistroSaidas[[#This Row],[Data do Caixa Previsto]]="",0,YEAR(TbRegistroSaidas[[#This Row],[Data do Caixa Previsto]]))</f>
        <v>2018</v>
      </c>
    </row>
    <row r="68" spans="2:14" ht="17.100000000000001" hidden="1" customHeight="1" x14ac:dyDescent="0.25">
      <c r="B68" s="93">
        <v>43153.557863903276</v>
      </c>
      <c r="C68" s="94">
        <v>43129</v>
      </c>
      <c r="D68" s="94">
        <v>43142.593518246249</v>
      </c>
      <c r="E68" s="95" t="s">
        <v>40</v>
      </c>
      <c r="F68" s="95" t="s">
        <v>46</v>
      </c>
      <c r="G68" s="95" t="s">
        <v>351</v>
      </c>
      <c r="H68" s="96">
        <v>3801</v>
      </c>
      <c r="I68" s="97">
        <f>IF(TbRegistroSaidas[[#This Row],[Data do Caixa Realizado]]="",0,MONTH(TbRegistroSaidas[[#This Row],[Data do Caixa Realizado]]))</f>
        <v>2</v>
      </c>
      <c r="J68" s="98">
        <f>IF(TbRegistroSaidas[[#This Row],[Data do Caixa Realizado]]="",0,YEAR(TbRegistroSaidas[[#This Row],[Data do Caixa Realizado]]))</f>
        <v>2018</v>
      </c>
      <c r="K68" s="97">
        <f>IF(TbRegistroSaidas[[#This Row],[Data da Competência]]="",0,MONTH(TbRegistroSaidas[[#This Row],[Data da Competência]]))</f>
        <v>1</v>
      </c>
      <c r="L68" s="98">
        <f>IF(TbRegistroSaidas[[#This Row],[Data da Competência]]="",0,YEAR(TbRegistroSaidas[[#This Row],[Data da Competência]]))</f>
        <v>2018</v>
      </c>
      <c r="M68" s="98">
        <f>IF(TbRegistroSaidas[[#This Row],[Data do Caixa Previsto]]="",0,MONTH(TbRegistroSaidas[[#This Row],[Data do Caixa Previsto]]))</f>
        <v>2</v>
      </c>
      <c r="N68" s="98">
        <f>IF(TbRegistroSaidas[[#This Row],[Data do Caixa Previsto]]="",0,YEAR(TbRegistroSaidas[[#This Row],[Data do Caixa Previsto]]))</f>
        <v>2018</v>
      </c>
    </row>
    <row r="69" spans="2:14" ht="17.100000000000001" hidden="1" customHeight="1" x14ac:dyDescent="0.25">
      <c r="B69" s="93">
        <v>43144.375909015784</v>
      </c>
      <c r="C69" s="94">
        <v>43131</v>
      </c>
      <c r="D69" s="94">
        <v>43144.375909015784</v>
      </c>
      <c r="E69" s="95" t="s">
        <v>40</v>
      </c>
      <c r="F69" s="95" t="s">
        <v>38</v>
      </c>
      <c r="G69" s="95" t="s">
        <v>352</v>
      </c>
      <c r="H69" s="96">
        <v>3049</v>
      </c>
      <c r="I69" s="97">
        <f>IF(TbRegistroSaidas[[#This Row],[Data do Caixa Realizado]]="",0,MONTH(TbRegistroSaidas[[#This Row],[Data do Caixa Realizado]]))</f>
        <v>2</v>
      </c>
      <c r="J69" s="98">
        <f>IF(TbRegistroSaidas[[#This Row],[Data do Caixa Realizado]]="",0,YEAR(TbRegistroSaidas[[#This Row],[Data do Caixa Realizado]]))</f>
        <v>2018</v>
      </c>
      <c r="K69" s="97">
        <f>IF(TbRegistroSaidas[[#This Row],[Data da Competência]]="",0,MONTH(TbRegistroSaidas[[#This Row],[Data da Competência]]))</f>
        <v>1</v>
      </c>
      <c r="L69" s="98">
        <f>IF(TbRegistroSaidas[[#This Row],[Data da Competência]]="",0,YEAR(TbRegistroSaidas[[#This Row],[Data da Competência]]))</f>
        <v>2018</v>
      </c>
      <c r="M69" s="98">
        <f>IF(TbRegistroSaidas[[#This Row],[Data do Caixa Previsto]]="",0,MONTH(TbRegistroSaidas[[#This Row],[Data do Caixa Previsto]]))</f>
        <v>2</v>
      </c>
      <c r="N69" s="98">
        <f>IF(TbRegistroSaidas[[#This Row],[Data do Caixa Previsto]]="",0,YEAR(TbRegistroSaidas[[#This Row],[Data do Caixa Previsto]]))</f>
        <v>2018</v>
      </c>
    </row>
    <row r="70" spans="2:14" ht="17.100000000000001" hidden="1" customHeight="1" x14ac:dyDescent="0.25">
      <c r="B70" s="93">
        <v>43188.99516604135</v>
      </c>
      <c r="C70" s="94">
        <v>43135</v>
      </c>
      <c r="D70" s="94">
        <v>43170.130869357701</v>
      </c>
      <c r="E70" s="95" t="s">
        <v>40</v>
      </c>
      <c r="F70" s="95" t="s">
        <v>34</v>
      </c>
      <c r="G70" s="95" t="s">
        <v>353</v>
      </c>
      <c r="H70" s="96">
        <v>3255</v>
      </c>
      <c r="I70" s="97">
        <f>IF(TbRegistroSaidas[[#This Row],[Data do Caixa Realizado]]="",0,MONTH(TbRegistroSaidas[[#This Row],[Data do Caixa Realizado]]))</f>
        <v>3</v>
      </c>
      <c r="J70" s="98">
        <f>IF(TbRegistroSaidas[[#This Row],[Data do Caixa Realizado]]="",0,YEAR(TbRegistroSaidas[[#This Row],[Data do Caixa Realizado]]))</f>
        <v>2018</v>
      </c>
      <c r="K70" s="97">
        <f>IF(TbRegistroSaidas[[#This Row],[Data da Competência]]="",0,MONTH(TbRegistroSaidas[[#This Row],[Data da Competência]]))</f>
        <v>2</v>
      </c>
      <c r="L70" s="98">
        <f>IF(TbRegistroSaidas[[#This Row],[Data da Competência]]="",0,YEAR(TbRegistroSaidas[[#This Row],[Data da Competência]]))</f>
        <v>2018</v>
      </c>
      <c r="M70" s="98">
        <f>IF(TbRegistroSaidas[[#This Row],[Data do Caixa Previsto]]="",0,MONTH(TbRegistroSaidas[[#This Row],[Data do Caixa Previsto]]))</f>
        <v>3</v>
      </c>
      <c r="N70" s="98">
        <f>IF(TbRegistroSaidas[[#This Row],[Data do Caixa Previsto]]="",0,YEAR(TbRegistroSaidas[[#This Row],[Data do Caixa Previsto]]))</f>
        <v>2018</v>
      </c>
    </row>
    <row r="71" spans="2:14" ht="17.100000000000001" hidden="1" customHeight="1" x14ac:dyDescent="0.25">
      <c r="B71" s="93">
        <v>43179.613666487414</v>
      </c>
      <c r="C71" s="94">
        <v>43136</v>
      </c>
      <c r="D71" s="94">
        <v>43176.20769813798</v>
      </c>
      <c r="E71" s="95" t="s">
        <v>40</v>
      </c>
      <c r="F71" s="95" t="s">
        <v>46</v>
      </c>
      <c r="G71" s="95" t="s">
        <v>354</v>
      </c>
      <c r="H71" s="96">
        <v>2074</v>
      </c>
      <c r="I71" s="97">
        <f>IF(TbRegistroSaidas[[#This Row],[Data do Caixa Realizado]]="",0,MONTH(TbRegistroSaidas[[#This Row],[Data do Caixa Realizado]]))</f>
        <v>3</v>
      </c>
      <c r="J71" s="98">
        <f>IF(TbRegistroSaidas[[#This Row],[Data do Caixa Realizado]]="",0,YEAR(TbRegistroSaidas[[#This Row],[Data do Caixa Realizado]]))</f>
        <v>2018</v>
      </c>
      <c r="K71" s="97">
        <f>IF(TbRegistroSaidas[[#This Row],[Data da Competência]]="",0,MONTH(TbRegistroSaidas[[#This Row],[Data da Competência]]))</f>
        <v>2</v>
      </c>
      <c r="L71" s="98">
        <f>IF(TbRegistroSaidas[[#This Row],[Data da Competência]]="",0,YEAR(TbRegistroSaidas[[#This Row],[Data da Competência]]))</f>
        <v>2018</v>
      </c>
      <c r="M71" s="98">
        <f>IF(TbRegistroSaidas[[#This Row],[Data do Caixa Previsto]]="",0,MONTH(TbRegistroSaidas[[#This Row],[Data do Caixa Previsto]]))</f>
        <v>3</v>
      </c>
      <c r="N71" s="98">
        <f>IF(TbRegistroSaidas[[#This Row],[Data do Caixa Previsto]]="",0,YEAR(TbRegistroSaidas[[#This Row],[Data do Caixa Previsto]]))</f>
        <v>2018</v>
      </c>
    </row>
    <row r="72" spans="2:14" ht="17.100000000000001" hidden="1" customHeight="1" x14ac:dyDescent="0.25">
      <c r="B72" s="93">
        <v>43175.293624405407</v>
      </c>
      <c r="C72" s="94">
        <v>43137</v>
      </c>
      <c r="D72" s="94">
        <v>43175.293624405407</v>
      </c>
      <c r="E72" s="95" t="s">
        <v>40</v>
      </c>
      <c r="F72" s="95" t="s">
        <v>46</v>
      </c>
      <c r="G72" s="95" t="s">
        <v>355</v>
      </c>
      <c r="H72" s="96">
        <v>3606</v>
      </c>
      <c r="I72" s="97">
        <f>IF(TbRegistroSaidas[[#This Row],[Data do Caixa Realizado]]="",0,MONTH(TbRegistroSaidas[[#This Row],[Data do Caixa Realizado]]))</f>
        <v>3</v>
      </c>
      <c r="J72" s="98">
        <f>IF(TbRegistroSaidas[[#This Row],[Data do Caixa Realizado]]="",0,YEAR(TbRegistroSaidas[[#This Row],[Data do Caixa Realizado]]))</f>
        <v>2018</v>
      </c>
      <c r="K72" s="97">
        <f>IF(TbRegistroSaidas[[#This Row],[Data da Competência]]="",0,MONTH(TbRegistroSaidas[[#This Row],[Data da Competência]]))</f>
        <v>2</v>
      </c>
      <c r="L72" s="98">
        <f>IF(TbRegistroSaidas[[#This Row],[Data da Competência]]="",0,YEAR(TbRegistroSaidas[[#This Row],[Data da Competência]]))</f>
        <v>2018</v>
      </c>
      <c r="M72" s="98">
        <f>IF(TbRegistroSaidas[[#This Row],[Data do Caixa Previsto]]="",0,MONTH(TbRegistroSaidas[[#This Row],[Data do Caixa Previsto]]))</f>
        <v>3</v>
      </c>
      <c r="N72" s="98">
        <f>IF(TbRegistroSaidas[[#This Row],[Data do Caixa Previsto]]="",0,YEAR(TbRegistroSaidas[[#This Row],[Data do Caixa Previsto]]))</f>
        <v>2018</v>
      </c>
    </row>
    <row r="73" spans="2:14" ht="17.100000000000001" hidden="1" customHeight="1" x14ac:dyDescent="0.25">
      <c r="B73" s="93">
        <v>43177.329774401594</v>
      </c>
      <c r="C73" s="94">
        <v>43138</v>
      </c>
      <c r="D73" s="94">
        <v>43177.329774401594</v>
      </c>
      <c r="E73" s="95" t="s">
        <v>40</v>
      </c>
      <c r="F73" s="95" t="s">
        <v>35</v>
      </c>
      <c r="G73" s="95" t="s">
        <v>356</v>
      </c>
      <c r="H73" s="96">
        <v>4867</v>
      </c>
      <c r="I73" s="97">
        <f>IF(TbRegistroSaidas[[#This Row],[Data do Caixa Realizado]]="",0,MONTH(TbRegistroSaidas[[#This Row],[Data do Caixa Realizado]]))</f>
        <v>3</v>
      </c>
      <c r="J73" s="98">
        <f>IF(TbRegistroSaidas[[#This Row],[Data do Caixa Realizado]]="",0,YEAR(TbRegistroSaidas[[#This Row],[Data do Caixa Realizado]]))</f>
        <v>2018</v>
      </c>
      <c r="K73" s="97">
        <f>IF(TbRegistroSaidas[[#This Row],[Data da Competência]]="",0,MONTH(TbRegistroSaidas[[#This Row],[Data da Competência]]))</f>
        <v>2</v>
      </c>
      <c r="L73" s="98">
        <f>IF(TbRegistroSaidas[[#This Row],[Data da Competência]]="",0,YEAR(TbRegistroSaidas[[#This Row],[Data da Competência]]))</f>
        <v>2018</v>
      </c>
      <c r="M73" s="98">
        <f>IF(TbRegistroSaidas[[#This Row],[Data do Caixa Previsto]]="",0,MONTH(TbRegistroSaidas[[#This Row],[Data do Caixa Previsto]]))</f>
        <v>3</v>
      </c>
      <c r="N73" s="98">
        <f>IF(TbRegistroSaidas[[#This Row],[Data do Caixa Previsto]]="",0,YEAR(TbRegistroSaidas[[#This Row],[Data do Caixa Previsto]]))</f>
        <v>2018</v>
      </c>
    </row>
    <row r="74" spans="2:14" ht="17.100000000000001" hidden="1" customHeight="1" x14ac:dyDescent="0.25">
      <c r="B74" s="93">
        <v>43175.004800342591</v>
      </c>
      <c r="C74" s="94">
        <v>43140</v>
      </c>
      <c r="D74" s="94">
        <v>43175.004800342591</v>
      </c>
      <c r="E74" s="95" t="s">
        <v>40</v>
      </c>
      <c r="F74" s="95" t="s">
        <v>36</v>
      </c>
      <c r="G74" s="95" t="s">
        <v>357</v>
      </c>
      <c r="H74" s="96">
        <v>702</v>
      </c>
      <c r="I74" s="97">
        <f>IF(TbRegistroSaidas[[#This Row],[Data do Caixa Realizado]]="",0,MONTH(TbRegistroSaidas[[#This Row],[Data do Caixa Realizado]]))</f>
        <v>3</v>
      </c>
      <c r="J74" s="98">
        <f>IF(TbRegistroSaidas[[#This Row],[Data do Caixa Realizado]]="",0,YEAR(TbRegistroSaidas[[#This Row],[Data do Caixa Realizado]]))</f>
        <v>2018</v>
      </c>
      <c r="K74" s="97">
        <f>IF(TbRegistroSaidas[[#This Row],[Data da Competência]]="",0,MONTH(TbRegistroSaidas[[#This Row],[Data da Competência]]))</f>
        <v>2</v>
      </c>
      <c r="L74" s="98">
        <f>IF(TbRegistroSaidas[[#This Row],[Data da Competência]]="",0,YEAR(TbRegistroSaidas[[#This Row],[Data da Competência]]))</f>
        <v>2018</v>
      </c>
      <c r="M74" s="98">
        <f>IF(TbRegistroSaidas[[#This Row],[Data do Caixa Previsto]]="",0,MONTH(TbRegistroSaidas[[#This Row],[Data do Caixa Previsto]]))</f>
        <v>3</v>
      </c>
      <c r="N74" s="98">
        <f>IF(TbRegistroSaidas[[#This Row],[Data do Caixa Previsto]]="",0,YEAR(TbRegistroSaidas[[#This Row],[Data do Caixa Previsto]]))</f>
        <v>2018</v>
      </c>
    </row>
    <row r="75" spans="2:14" ht="17.100000000000001" hidden="1" customHeight="1" x14ac:dyDescent="0.25">
      <c r="B75" s="93">
        <v>43238.007350836197</v>
      </c>
      <c r="C75" s="94">
        <v>43145</v>
      </c>
      <c r="D75" s="94">
        <v>43150.456480487795</v>
      </c>
      <c r="E75" s="95" t="s">
        <v>40</v>
      </c>
      <c r="F75" s="95" t="s">
        <v>36</v>
      </c>
      <c r="G75" s="95" t="s">
        <v>358</v>
      </c>
      <c r="H75" s="96">
        <v>2801</v>
      </c>
      <c r="I75" s="97">
        <f>IF(TbRegistroSaidas[[#This Row],[Data do Caixa Realizado]]="",0,MONTH(TbRegistroSaidas[[#This Row],[Data do Caixa Realizado]]))</f>
        <v>5</v>
      </c>
      <c r="J75" s="98">
        <f>IF(TbRegistroSaidas[[#This Row],[Data do Caixa Realizado]]="",0,YEAR(TbRegistroSaidas[[#This Row],[Data do Caixa Realizado]]))</f>
        <v>2018</v>
      </c>
      <c r="K75" s="97">
        <f>IF(TbRegistroSaidas[[#This Row],[Data da Competência]]="",0,MONTH(TbRegistroSaidas[[#This Row],[Data da Competência]]))</f>
        <v>2</v>
      </c>
      <c r="L75" s="98">
        <f>IF(TbRegistroSaidas[[#This Row],[Data da Competência]]="",0,YEAR(TbRegistroSaidas[[#This Row],[Data da Competência]]))</f>
        <v>2018</v>
      </c>
      <c r="M75" s="98">
        <f>IF(TbRegistroSaidas[[#This Row],[Data do Caixa Previsto]]="",0,MONTH(TbRegistroSaidas[[#This Row],[Data do Caixa Previsto]]))</f>
        <v>2</v>
      </c>
      <c r="N75" s="98">
        <f>IF(TbRegistroSaidas[[#This Row],[Data do Caixa Previsto]]="",0,YEAR(TbRegistroSaidas[[#This Row],[Data do Caixa Previsto]]))</f>
        <v>2018</v>
      </c>
    </row>
    <row r="76" spans="2:14" ht="17.100000000000001" hidden="1" customHeight="1" x14ac:dyDescent="0.25">
      <c r="B76" s="93" t="s">
        <v>70</v>
      </c>
      <c r="C76" s="94">
        <v>43146</v>
      </c>
      <c r="D76" s="94">
        <v>43169.778347522966</v>
      </c>
      <c r="E76" s="95" t="s">
        <v>40</v>
      </c>
      <c r="F76" s="95" t="s">
        <v>46</v>
      </c>
      <c r="G76" s="95" t="s">
        <v>359</v>
      </c>
      <c r="H76" s="96">
        <v>4438</v>
      </c>
      <c r="I76" s="97">
        <f>IF(TbRegistroSaidas[[#This Row],[Data do Caixa Realizado]]="",0,MONTH(TbRegistroSaidas[[#This Row],[Data do Caixa Realizado]]))</f>
        <v>0</v>
      </c>
      <c r="J76" s="98">
        <f>IF(TbRegistroSaidas[[#This Row],[Data do Caixa Realizado]]="",0,YEAR(TbRegistroSaidas[[#This Row],[Data do Caixa Realizado]]))</f>
        <v>0</v>
      </c>
      <c r="K76" s="97">
        <f>IF(TbRegistroSaidas[[#This Row],[Data da Competência]]="",0,MONTH(TbRegistroSaidas[[#This Row],[Data da Competência]]))</f>
        <v>2</v>
      </c>
      <c r="L76" s="98">
        <f>IF(TbRegistroSaidas[[#This Row],[Data da Competência]]="",0,YEAR(TbRegistroSaidas[[#This Row],[Data da Competência]]))</f>
        <v>2018</v>
      </c>
      <c r="M76" s="98">
        <f>IF(TbRegistroSaidas[[#This Row],[Data do Caixa Previsto]]="",0,MONTH(TbRegistroSaidas[[#This Row],[Data do Caixa Previsto]]))</f>
        <v>3</v>
      </c>
      <c r="N76" s="98">
        <f>IF(TbRegistroSaidas[[#This Row],[Data do Caixa Previsto]]="",0,YEAR(TbRegistroSaidas[[#This Row],[Data do Caixa Previsto]]))</f>
        <v>2018</v>
      </c>
    </row>
    <row r="77" spans="2:14" ht="17.100000000000001" hidden="1" customHeight="1" x14ac:dyDescent="0.25">
      <c r="B77" s="93">
        <v>43198.215136039675</v>
      </c>
      <c r="C77" s="94">
        <v>43151</v>
      </c>
      <c r="D77" s="94">
        <v>43198.215136039675</v>
      </c>
      <c r="E77" s="95" t="s">
        <v>40</v>
      </c>
      <c r="F77" s="95" t="s">
        <v>35</v>
      </c>
      <c r="G77" s="95" t="s">
        <v>360</v>
      </c>
      <c r="H77" s="96">
        <v>3835</v>
      </c>
      <c r="I77" s="97">
        <f>IF(TbRegistroSaidas[[#This Row],[Data do Caixa Realizado]]="",0,MONTH(TbRegistroSaidas[[#This Row],[Data do Caixa Realizado]]))</f>
        <v>4</v>
      </c>
      <c r="J77" s="98">
        <f>IF(TbRegistroSaidas[[#This Row],[Data do Caixa Realizado]]="",0,YEAR(TbRegistroSaidas[[#This Row],[Data do Caixa Realizado]]))</f>
        <v>2018</v>
      </c>
      <c r="K77" s="97">
        <f>IF(TbRegistroSaidas[[#This Row],[Data da Competência]]="",0,MONTH(TbRegistroSaidas[[#This Row],[Data da Competência]]))</f>
        <v>2</v>
      </c>
      <c r="L77" s="98">
        <f>IF(TbRegistroSaidas[[#This Row],[Data da Competência]]="",0,YEAR(TbRegistroSaidas[[#This Row],[Data da Competência]]))</f>
        <v>2018</v>
      </c>
      <c r="M77" s="98">
        <f>IF(TbRegistroSaidas[[#This Row],[Data do Caixa Previsto]]="",0,MONTH(TbRegistroSaidas[[#This Row],[Data do Caixa Previsto]]))</f>
        <v>4</v>
      </c>
      <c r="N77" s="98">
        <f>IF(TbRegistroSaidas[[#This Row],[Data do Caixa Previsto]]="",0,YEAR(TbRegistroSaidas[[#This Row],[Data do Caixa Previsto]]))</f>
        <v>2018</v>
      </c>
    </row>
    <row r="78" spans="2:14" ht="17.100000000000001" hidden="1" customHeight="1" x14ac:dyDescent="0.25">
      <c r="B78" s="93">
        <v>43199.384372741159</v>
      </c>
      <c r="C78" s="94">
        <v>43160</v>
      </c>
      <c r="D78" s="94">
        <v>43199.384372741159</v>
      </c>
      <c r="E78" s="95" t="s">
        <v>40</v>
      </c>
      <c r="F78" s="95" t="s">
        <v>46</v>
      </c>
      <c r="G78" s="95" t="s">
        <v>361</v>
      </c>
      <c r="H78" s="96">
        <v>3893</v>
      </c>
      <c r="I78" s="97">
        <f>IF(TbRegistroSaidas[[#This Row],[Data do Caixa Realizado]]="",0,MONTH(TbRegistroSaidas[[#This Row],[Data do Caixa Realizado]]))</f>
        <v>4</v>
      </c>
      <c r="J78" s="98">
        <f>IF(TbRegistroSaidas[[#This Row],[Data do Caixa Realizado]]="",0,YEAR(TbRegistroSaidas[[#This Row],[Data do Caixa Realizado]]))</f>
        <v>2018</v>
      </c>
      <c r="K78" s="97">
        <f>IF(TbRegistroSaidas[[#This Row],[Data da Competência]]="",0,MONTH(TbRegistroSaidas[[#This Row],[Data da Competência]]))</f>
        <v>3</v>
      </c>
      <c r="L78" s="98">
        <f>IF(TbRegistroSaidas[[#This Row],[Data da Competência]]="",0,YEAR(TbRegistroSaidas[[#This Row],[Data da Competência]]))</f>
        <v>2018</v>
      </c>
      <c r="M78" s="98">
        <f>IF(TbRegistroSaidas[[#This Row],[Data do Caixa Previsto]]="",0,MONTH(TbRegistroSaidas[[#This Row],[Data do Caixa Previsto]]))</f>
        <v>4</v>
      </c>
      <c r="N78" s="98">
        <f>IF(TbRegistroSaidas[[#This Row],[Data do Caixa Previsto]]="",0,YEAR(TbRegistroSaidas[[#This Row],[Data do Caixa Previsto]]))</f>
        <v>2018</v>
      </c>
    </row>
    <row r="79" spans="2:14" ht="17.100000000000001" hidden="1" customHeight="1" x14ac:dyDescent="0.25">
      <c r="B79" s="93">
        <v>43184.353160705636</v>
      </c>
      <c r="C79" s="94">
        <v>43163</v>
      </c>
      <c r="D79" s="94">
        <v>43184.353160705636</v>
      </c>
      <c r="E79" s="95" t="s">
        <v>40</v>
      </c>
      <c r="F79" s="95" t="s">
        <v>46</v>
      </c>
      <c r="G79" s="95" t="s">
        <v>225</v>
      </c>
      <c r="H79" s="96">
        <v>1970</v>
      </c>
      <c r="I79" s="97">
        <f>IF(TbRegistroSaidas[[#This Row],[Data do Caixa Realizado]]="",0,MONTH(TbRegistroSaidas[[#This Row],[Data do Caixa Realizado]]))</f>
        <v>3</v>
      </c>
      <c r="J79" s="98">
        <f>IF(TbRegistroSaidas[[#This Row],[Data do Caixa Realizado]]="",0,YEAR(TbRegistroSaidas[[#This Row],[Data do Caixa Realizado]]))</f>
        <v>2018</v>
      </c>
      <c r="K79" s="97">
        <f>IF(TbRegistroSaidas[[#This Row],[Data da Competência]]="",0,MONTH(TbRegistroSaidas[[#This Row],[Data da Competência]]))</f>
        <v>3</v>
      </c>
      <c r="L79" s="98">
        <f>IF(TbRegistroSaidas[[#This Row],[Data da Competência]]="",0,YEAR(TbRegistroSaidas[[#This Row],[Data da Competência]]))</f>
        <v>2018</v>
      </c>
      <c r="M79" s="98">
        <f>IF(TbRegistroSaidas[[#This Row],[Data do Caixa Previsto]]="",0,MONTH(TbRegistroSaidas[[#This Row],[Data do Caixa Previsto]]))</f>
        <v>3</v>
      </c>
      <c r="N79" s="98">
        <f>IF(TbRegistroSaidas[[#This Row],[Data do Caixa Previsto]]="",0,YEAR(TbRegistroSaidas[[#This Row],[Data do Caixa Previsto]]))</f>
        <v>2018</v>
      </c>
    </row>
    <row r="80" spans="2:14" ht="17.100000000000001" hidden="1" customHeight="1" x14ac:dyDescent="0.25">
      <c r="B80" s="93">
        <v>43219.347145801272</v>
      </c>
      <c r="C80" s="94">
        <v>43164</v>
      </c>
      <c r="D80" s="94">
        <v>43219.347145801272</v>
      </c>
      <c r="E80" s="95" t="s">
        <v>40</v>
      </c>
      <c r="F80" s="95" t="s">
        <v>36</v>
      </c>
      <c r="G80" s="95" t="s">
        <v>362</v>
      </c>
      <c r="H80" s="96">
        <v>729</v>
      </c>
      <c r="I80" s="97">
        <f>IF(TbRegistroSaidas[[#This Row],[Data do Caixa Realizado]]="",0,MONTH(TbRegistroSaidas[[#This Row],[Data do Caixa Realizado]]))</f>
        <v>4</v>
      </c>
      <c r="J80" s="98">
        <f>IF(TbRegistroSaidas[[#This Row],[Data do Caixa Realizado]]="",0,YEAR(TbRegistroSaidas[[#This Row],[Data do Caixa Realizado]]))</f>
        <v>2018</v>
      </c>
      <c r="K80" s="97">
        <f>IF(TbRegistroSaidas[[#This Row],[Data da Competência]]="",0,MONTH(TbRegistroSaidas[[#This Row],[Data da Competência]]))</f>
        <v>3</v>
      </c>
      <c r="L80" s="98">
        <f>IF(TbRegistroSaidas[[#This Row],[Data da Competência]]="",0,YEAR(TbRegistroSaidas[[#This Row],[Data da Competência]]))</f>
        <v>2018</v>
      </c>
      <c r="M80" s="98">
        <f>IF(TbRegistroSaidas[[#This Row],[Data do Caixa Previsto]]="",0,MONTH(TbRegistroSaidas[[#This Row],[Data do Caixa Previsto]]))</f>
        <v>4</v>
      </c>
      <c r="N80" s="98">
        <f>IF(TbRegistroSaidas[[#This Row],[Data do Caixa Previsto]]="",0,YEAR(TbRegistroSaidas[[#This Row],[Data do Caixa Previsto]]))</f>
        <v>2018</v>
      </c>
    </row>
    <row r="81" spans="2:14" ht="17.100000000000001" hidden="1" customHeight="1" x14ac:dyDescent="0.25">
      <c r="B81" s="93">
        <v>43188.959993905235</v>
      </c>
      <c r="C81" s="94">
        <v>43166</v>
      </c>
      <c r="D81" s="94">
        <v>43188.959993905235</v>
      </c>
      <c r="E81" s="95" t="s">
        <v>40</v>
      </c>
      <c r="F81" s="95" t="s">
        <v>35</v>
      </c>
      <c r="G81" s="95" t="s">
        <v>363</v>
      </c>
      <c r="H81" s="96">
        <v>474</v>
      </c>
      <c r="I81" s="97">
        <f>IF(TbRegistroSaidas[[#This Row],[Data do Caixa Realizado]]="",0,MONTH(TbRegistroSaidas[[#This Row],[Data do Caixa Realizado]]))</f>
        <v>3</v>
      </c>
      <c r="J81" s="98">
        <f>IF(TbRegistroSaidas[[#This Row],[Data do Caixa Realizado]]="",0,YEAR(TbRegistroSaidas[[#This Row],[Data do Caixa Realizado]]))</f>
        <v>2018</v>
      </c>
      <c r="K81" s="97">
        <f>IF(TbRegistroSaidas[[#This Row],[Data da Competência]]="",0,MONTH(TbRegistroSaidas[[#This Row],[Data da Competência]]))</f>
        <v>3</v>
      </c>
      <c r="L81" s="98">
        <f>IF(TbRegistroSaidas[[#This Row],[Data da Competência]]="",0,YEAR(TbRegistroSaidas[[#This Row],[Data da Competência]]))</f>
        <v>2018</v>
      </c>
      <c r="M81" s="98">
        <f>IF(TbRegistroSaidas[[#This Row],[Data do Caixa Previsto]]="",0,MONTH(TbRegistroSaidas[[#This Row],[Data do Caixa Previsto]]))</f>
        <v>3</v>
      </c>
      <c r="N81" s="98">
        <f>IF(TbRegistroSaidas[[#This Row],[Data do Caixa Previsto]]="",0,YEAR(TbRegistroSaidas[[#This Row],[Data do Caixa Previsto]]))</f>
        <v>2018</v>
      </c>
    </row>
    <row r="82" spans="2:14" ht="17.100000000000001" hidden="1" customHeight="1" x14ac:dyDescent="0.25">
      <c r="B82" s="93">
        <v>43197.842717434411</v>
      </c>
      <c r="C82" s="94">
        <v>43168</v>
      </c>
      <c r="D82" s="94">
        <v>43197.842717434411</v>
      </c>
      <c r="E82" s="95" t="s">
        <v>40</v>
      </c>
      <c r="F82" s="95" t="s">
        <v>36</v>
      </c>
      <c r="G82" s="95" t="s">
        <v>364</v>
      </c>
      <c r="H82" s="96">
        <v>3164</v>
      </c>
      <c r="I82" s="97">
        <f>IF(TbRegistroSaidas[[#This Row],[Data do Caixa Realizado]]="",0,MONTH(TbRegistroSaidas[[#This Row],[Data do Caixa Realizado]]))</f>
        <v>4</v>
      </c>
      <c r="J82" s="98">
        <f>IF(TbRegistroSaidas[[#This Row],[Data do Caixa Realizado]]="",0,YEAR(TbRegistroSaidas[[#This Row],[Data do Caixa Realizado]]))</f>
        <v>2018</v>
      </c>
      <c r="K82" s="97">
        <f>IF(TbRegistroSaidas[[#This Row],[Data da Competência]]="",0,MONTH(TbRegistroSaidas[[#This Row],[Data da Competência]]))</f>
        <v>3</v>
      </c>
      <c r="L82" s="98">
        <f>IF(TbRegistroSaidas[[#This Row],[Data da Competência]]="",0,YEAR(TbRegistroSaidas[[#This Row],[Data da Competência]]))</f>
        <v>2018</v>
      </c>
      <c r="M82" s="98">
        <f>IF(TbRegistroSaidas[[#This Row],[Data do Caixa Previsto]]="",0,MONTH(TbRegistroSaidas[[#This Row],[Data do Caixa Previsto]]))</f>
        <v>4</v>
      </c>
      <c r="N82" s="98">
        <f>IF(TbRegistroSaidas[[#This Row],[Data do Caixa Previsto]]="",0,YEAR(TbRegistroSaidas[[#This Row],[Data do Caixa Previsto]]))</f>
        <v>2018</v>
      </c>
    </row>
    <row r="83" spans="2:14" ht="17.100000000000001" hidden="1" customHeight="1" x14ac:dyDescent="0.25">
      <c r="B83" s="93">
        <v>43228.717380772498</v>
      </c>
      <c r="C83" s="94">
        <v>43173</v>
      </c>
      <c r="D83" s="94">
        <v>43228.717380772498</v>
      </c>
      <c r="E83" s="95" t="s">
        <v>40</v>
      </c>
      <c r="F83" s="95" t="s">
        <v>46</v>
      </c>
      <c r="G83" s="95" t="s">
        <v>365</v>
      </c>
      <c r="H83" s="96">
        <v>3113</v>
      </c>
      <c r="I83" s="97">
        <f>IF(TbRegistroSaidas[[#This Row],[Data do Caixa Realizado]]="",0,MONTH(TbRegistroSaidas[[#This Row],[Data do Caixa Realizado]]))</f>
        <v>5</v>
      </c>
      <c r="J83" s="98">
        <f>IF(TbRegistroSaidas[[#This Row],[Data do Caixa Realizado]]="",0,YEAR(TbRegistroSaidas[[#This Row],[Data do Caixa Realizado]]))</f>
        <v>2018</v>
      </c>
      <c r="K83" s="97">
        <f>IF(TbRegistroSaidas[[#This Row],[Data da Competência]]="",0,MONTH(TbRegistroSaidas[[#This Row],[Data da Competência]]))</f>
        <v>3</v>
      </c>
      <c r="L83" s="98">
        <f>IF(TbRegistroSaidas[[#This Row],[Data da Competência]]="",0,YEAR(TbRegistroSaidas[[#This Row],[Data da Competência]]))</f>
        <v>2018</v>
      </c>
      <c r="M83" s="98">
        <f>IF(TbRegistroSaidas[[#This Row],[Data do Caixa Previsto]]="",0,MONTH(TbRegistroSaidas[[#This Row],[Data do Caixa Previsto]]))</f>
        <v>5</v>
      </c>
      <c r="N83" s="98">
        <f>IF(TbRegistroSaidas[[#This Row],[Data do Caixa Previsto]]="",0,YEAR(TbRegistroSaidas[[#This Row],[Data do Caixa Previsto]]))</f>
        <v>2018</v>
      </c>
    </row>
    <row r="84" spans="2:14" ht="17.100000000000001" hidden="1" customHeight="1" x14ac:dyDescent="0.25">
      <c r="B84" s="93">
        <v>43288.26904093464</v>
      </c>
      <c r="C84" s="94">
        <v>43176</v>
      </c>
      <c r="D84" s="94">
        <v>43201.571307437043</v>
      </c>
      <c r="E84" s="95" t="s">
        <v>40</v>
      </c>
      <c r="F84" s="95" t="s">
        <v>34</v>
      </c>
      <c r="G84" s="95" t="s">
        <v>366</v>
      </c>
      <c r="H84" s="96">
        <v>789</v>
      </c>
      <c r="I84" s="97">
        <f>IF(TbRegistroSaidas[[#This Row],[Data do Caixa Realizado]]="",0,MONTH(TbRegistroSaidas[[#This Row],[Data do Caixa Realizado]]))</f>
        <v>7</v>
      </c>
      <c r="J84" s="98">
        <f>IF(TbRegistroSaidas[[#This Row],[Data do Caixa Realizado]]="",0,YEAR(TbRegistroSaidas[[#This Row],[Data do Caixa Realizado]]))</f>
        <v>2018</v>
      </c>
      <c r="K84" s="97">
        <f>IF(TbRegistroSaidas[[#This Row],[Data da Competência]]="",0,MONTH(TbRegistroSaidas[[#This Row],[Data da Competência]]))</f>
        <v>3</v>
      </c>
      <c r="L84" s="98">
        <f>IF(TbRegistroSaidas[[#This Row],[Data da Competência]]="",0,YEAR(TbRegistroSaidas[[#This Row],[Data da Competência]]))</f>
        <v>2018</v>
      </c>
      <c r="M84" s="98">
        <f>IF(TbRegistroSaidas[[#This Row],[Data do Caixa Previsto]]="",0,MONTH(TbRegistroSaidas[[#This Row],[Data do Caixa Previsto]]))</f>
        <v>4</v>
      </c>
      <c r="N84" s="98">
        <f>IF(TbRegistroSaidas[[#This Row],[Data do Caixa Previsto]]="",0,YEAR(TbRegistroSaidas[[#This Row],[Data do Caixa Previsto]]))</f>
        <v>2018</v>
      </c>
    </row>
    <row r="85" spans="2:14" ht="17.100000000000001" hidden="1" customHeight="1" x14ac:dyDescent="0.25">
      <c r="B85" s="93">
        <v>43191.559855343337</v>
      </c>
      <c r="C85" s="94">
        <v>43180</v>
      </c>
      <c r="D85" s="94">
        <v>43191.559855343337</v>
      </c>
      <c r="E85" s="95" t="s">
        <v>40</v>
      </c>
      <c r="F85" s="95" t="s">
        <v>34</v>
      </c>
      <c r="G85" s="95" t="s">
        <v>367</v>
      </c>
      <c r="H85" s="96">
        <v>3521</v>
      </c>
      <c r="I85" s="97">
        <f>IF(TbRegistroSaidas[[#This Row],[Data do Caixa Realizado]]="",0,MONTH(TbRegistroSaidas[[#This Row],[Data do Caixa Realizado]]))</f>
        <v>4</v>
      </c>
      <c r="J85" s="98">
        <f>IF(TbRegistroSaidas[[#This Row],[Data do Caixa Realizado]]="",0,YEAR(TbRegistroSaidas[[#This Row],[Data do Caixa Realizado]]))</f>
        <v>2018</v>
      </c>
      <c r="K85" s="97">
        <f>IF(TbRegistroSaidas[[#This Row],[Data da Competência]]="",0,MONTH(TbRegistroSaidas[[#This Row],[Data da Competência]]))</f>
        <v>3</v>
      </c>
      <c r="L85" s="98">
        <f>IF(TbRegistroSaidas[[#This Row],[Data da Competência]]="",0,YEAR(TbRegistroSaidas[[#This Row],[Data da Competência]]))</f>
        <v>2018</v>
      </c>
      <c r="M85" s="98">
        <f>IF(TbRegistroSaidas[[#This Row],[Data do Caixa Previsto]]="",0,MONTH(TbRegistroSaidas[[#This Row],[Data do Caixa Previsto]]))</f>
        <v>4</v>
      </c>
      <c r="N85" s="98">
        <f>IF(TbRegistroSaidas[[#This Row],[Data do Caixa Previsto]]="",0,YEAR(TbRegistroSaidas[[#This Row],[Data do Caixa Previsto]]))</f>
        <v>2018</v>
      </c>
    </row>
    <row r="86" spans="2:14" ht="17.100000000000001" hidden="1" customHeight="1" x14ac:dyDescent="0.25">
      <c r="B86" s="93">
        <v>43187.734676954671</v>
      </c>
      <c r="C86" s="94">
        <v>43183</v>
      </c>
      <c r="D86" s="94">
        <v>43187.734676954671</v>
      </c>
      <c r="E86" s="95" t="s">
        <v>40</v>
      </c>
      <c r="F86" s="95" t="s">
        <v>46</v>
      </c>
      <c r="G86" s="95" t="s">
        <v>368</v>
      </c>
      <c r="H86" s="96">
        <v>4947</v>
      </c>
      <c r="I86" s="97">
        <f>IF(TbRegistroSaidas[[#This Row],[Data do Caixa Realizado]]="",0,MONTH(TbRegistroSaidas[[#This Row],[Data do Caixa Realizado]]))</f>
        <v>3</v>
      </c>
      <c r="J86" s="98">
        <f>IF(TbRegistroSaidas[[#This Row],[Data do Caixa Realizado]]="",0,YEAR(TbRegistroSaidas[[#This Row],[Data do Caixa Realizado]]))</f>
        <v>2018</v>
      </c>
      <c r="K86" s="97">
        <f>IF(TbRegistroSaidas[[#This Row],[Data da Competência]]="",0,MONTH(TbRegistroSaidas[[#This Row],[Data da Competência]]))</f>
        <v>3</v>
      </c>
      <c r="L86" s="98">
        <f>IF(TbRegistroSaidas[[#This Row],[Data da Competência]]="",0,YEAR(TbRegistroSaidas[[#This Row],[Data da Competência]]))</f>
        <v>2018</v>
      </c>
      <c r="M86" s="98">
        <f>IF(TbRegistroSaidas[[#This Row],[Data do Caixa Previsto]]="",0,MONTH(TbRegistroSaidas[[#This Row],[Data do Caixa Previsto]]))</f>
        <v>3</v>
      </c>
      <c r="N86" s="98">
        <f>IF(TbRegistroSaidas[[#This Row],[Data do Caixa Previsto]]="",0,YEAR(TbRegistroSaidas[[#This Row],[Data do Caixa Previsto]]))</f>
        <v>2018</v>
      </c>
    </row>
    <row r="87" spans="2:14" ht="17.100000000000001" hidden="1" customHeight="1" x14ac:dyDescent="0.25">
      <c r="B87" s="93">
        <v>43223.623035835837</v>
      </c>
      <c r="C87" s="94">
        <v>43184</v>
      </c>
      <c r="D87" s="94">
        <v>43223.623035835837</v>
      </c>
      <c r="E87" s="95" t="s">
        <v>40</v>
      </c>
      <c r="F87" s="95" t="s">
        <v>34</v>
      </c>
      <c r="G87" s="95" t="s">
        <v>369</v>
      </c>
      <c r="H87" s="96">
        <v>1527</v>
      </c>
      <c r="I87" s="97">
        <f>IF(TbRegistroSaidas[[#This Row],[Data do Caixa Realizado]]="",0,MONTH(TbRegistroSaidas[[#This Row],[Data do Caixa Realizado]]))</f>
        <v>5</v>
      </c>
      <c r="J87" s="98">
        <f>IF(TbRegistroSaidas[[#This Row],[Data do Caixa Realizado]]="",0,YEAR(TbRegistroSaidas[[#This Row],[Data do Caixa Realizado]]))</f>
        <v>2018</v>
      </c>
      <c r="K87" s="97">
        <f>IF(TbRegistroSaidas[[#This Row],[Data da Competência]]="",0,MONTH(TbRegistroSaidas[[#This Row],[Data da Competência]]))</f>
        <v>3</v>
      </c>
      <c r="L87" s="98">
        <f>IF(TbRegistroSaidas[[#This Row],[Data da Competência]]="",0,YEAR(TbRegistroSaidas[[#This Row],[Data da Competência]]))</f>
        <v>2018</v>
      </c>
      <c r="M87" s="98">
        <f>IF(TbRegistroSaidas[[#This Row],[Data do Caixa Previsto]]="",0,MONTH(TbRegistroSaidas[[#This Row],[Data do Caixa Previsto]]))</f>
        <v>5</v>
      </c>
      <c r="N87" s="98">
        <f>IF(TbRegistroSaidas[[#This Row],[Data do Caixa Previsto]]="",0,YEAR(TbRegistroSaidas[[#This Row],[Data do Caixa Previsto]]))</f>
        <v>2018</v>
      </c>
    </row>
    <row r="88" spans="2:14" ht="17.100000000000001" hidden="1" customHeight="1" x14ac:dyDescent="0.25">
      <c r="B88" s="93">
        <v>43234.522556233635</v>
      </c>
      <c r="C88" s="94">
        <v>43191</v>
      </c>
      <c r="D88" s="94">
        <v>43234.522556233635</v>
      </c>
      <c r="E88" s="95" t="s">
        <v>40</v>
      </c>
      <c r="F88" s="95" t="s">
        <v>34</v>
      </c>
      <c r="G88" s="95" t="s">
        <v>370</v>
      </c>
      <c r="H88" s="96">
        <v>764</v>
      </c>
      <c r="I88" s="97">
        <f>IF(TbRegistroSaidas[[#This Row],[Data do Caixa Realizado]]="",0,MONTH(TbRegistroSaidas[[#This Row],[Data do Caixa Realizado]]))</f>
        <v>5</v>
      </c>
      <c r="J88" s="98">
        <f>IF(TbRegistroSaidas[[#This Row],[Data do Caixa Realizado]]="",0,YEAR(TbRegistroSaidas[[#This Row],[Data do Caixa Realizado]]))</f>
        <v>2018</v>
      </c>
      <c r="K88" s="97">
        <f>IF(TbRegistroSaidas[[#This Row],[Data da Competência]]="",0,MONTH(TbRegistroSaidas[[#This Row],[Data da Competência]]))</f>
        <v>4</v>
      </c>
      <c r="L88" s="98">
        <f>IF(TbRegistroSaidas[[#This Row],[Data da Competência]]="",0,YEAR(TbRegistroSaidas[[#This Row],[Data da Competência]]))</f>
        <v>2018</v>
      </c>
      <c r="M88" s="98">
        <f>IF(TbRegistroSaidas[[#This Row],[Data do Caixa Previsto]]="",0,MONTH(TbRegistroSaidas[[#This Row],[Data do Caixa Previsto]]))</f>
        <v>5</v>
      </c>
      <c r="N88" s="98">
        <f>IF(TbRegistroSaidas[[#This Row],[Data do Caixa Previsto]]="",0,YEAR(TbRegistroSaidas[[#This Row],[Data do Caixa Previsto]]))</f>
        <v>2018</v>
      </c>
    </row>
    <row r="89" spans="2:14" ht="17.100000000000001" hidden="1" customHeight="1" x14ac:dyDescent="0.25">
      <c r="B89" s="93">
        <v>43202.116934975762</v>
      </c>
      <c r="C89" s="94">
        <v>43193</v>
      </c>
      <c r="D89" s="94">
        <v>43202.116934975762</v>
      </c>
      <c r="E89" s="95" t="s">
        <v>40</v>
      </c>
      <c r="F89" s="95" t="s">
        <v>35</v>
      </c>
      <c r="G89" s="95" t="s">
        <v>371</v>
      </c>
      <c r="H89" s="96">
        <v>2463</v>
      </c>
      <c r="I89" s="97">
        <f>IF(TbRegistroSaidas[[#This Row],[Data do Caixa Realizado]]="",0,MONTH(TbRegistroSaidas[[#This Row],[Data do Caixa Realizado]]))</f>
        <v>4</v>
      </c>
      <c r="J89" s="98">
        <f>IF(TbRegistroSaidas[[#This Row],[Data do Caixa Realizado]]="",0,YEAR(TbRegistroSaidas[[#This Row],[Data do Caixa Realizado]]))</f>
        <v>2018</v>
      </c>
      <c r="K89" s="97">
        <f>IF(TbRegistroSaidas[[#This Row],[Data da Competência]]="",0,MONTH(TbRegistroSaidas[[#This Row],[Data da Competência]]))</f>
        <v>4</v>
      </c>
      <c r="L89" s="98">
        <f>IF(TbRegistroSaidas[[#This Row],[Data da Competência]]="",0,YEAR(TbRegistroSaidas[[#This Row],[Data da Competência]]))</f>
        <v>2018</v>
      </c>
      <c r="M89" s="98">
        <f>IF(TbRegistroSaidas[[#This Row],[Data do Caixa Previsto]]="",0,MONTH(TbRegistroSaidas[[#This Row],[Data do Caixa Previsto]]))</f>
        <v>4</v>
      </c>
      <c r="N89" s="98">
        <f>IF(TbRegistroSaidas[[#This Row],[Data do Caixa Previsto]]="",0,YEAR(TbRegistroSaidas[[#This Row],[Data do Caixa Previsto]]))</f>
        <v>2018</v>
      </c>
    </row>
    <row r="90" spans="2:14" ht="17.100000000000001" hidden="1" customHeight="1" x14ac:dyDescent="0.25">
      <c r="B90" s="93">
        <v>43220.080853168562</v>
      </c>
      <c r="C90" s="94">
        <v>43195</v>
      </c>
      <c r="D90" s="94">
        <v>43215.697364070438</v>
      </c>
      <c r="E90" s="95" t="s">
        <v>40</v>
      </c>
      <c r="F90" s="95" t="s">
        <v>36</v>
      </c>
      <c r="G90" s="95" t="s">
        <v>372</v>
      </c>
      <c r="H90" s="96">
        <v>2111</v>
      </c>
      <c r="I90" s="97">
        <f>IF(TbRegistroSaidas[[#This Row],[Data do Caixa Realizado]]="",0,MONTH(TbRegistroSaidas[[#This Row],[Data do Caixa Realizado]]))</f>
        <v>4</v>
      </c>
      <c r="J90" s="98">
        <f>IF(TbRegistroSaidas[[#This Row],[Data do Caixa Realizado]]="",0,YEAR(TbRegistroSaidas[[#This Row],[Data do Caixa Realizado]]))</f>
        <v>2018</v>
      </c>
      <c r="K90" s="97">
        <f>IF(TbRegistroSaidas[[#This Row],[Data da Competência]]="",0,MONTH(TbRegistroSaidas[[#This Row],[Data da Competência]]))</f>
        <v>4</v>
      </c>
      <c r="L90" s="98">
        <f>IF(TbRegistroSaidas[[#This Row],[Data da Competência]]="",0,YEAR(TbRegistroSaidas[[#This Row],[Data da Competência]]))</f>
        <v>2018</v>
      </c>
      <c r="M90" s="98">
        <f>IF(TbRegistroSaidas[[#This Row],[Data do Caixa Previsto]]="",0,MONTH(TbRegistroSaidas[[#This Row],[Data do Caixa Previsto]]))</f>
        <v>4</v>
      </c>
      <c r="N90" s="98">
        <f>IF(TbRegistroSaidas[[#This Row],[Data do Caixa Previsto]]="",0,YEAR(TbRegistroSaidas[[#This Row],[Data do Caixa Previsto]]))</f>
        <v>2018</v>
      </c>
    </row>
    <row r="91" spans="2:14" ht="17.100000000000001" hidden="1" customHeight="1" x14ac:dyDescent="0.25">
      <c r="B91" s="93">
        <v>43221.571171062293</v>
      </c>
      <c r="C91" s="94">
        <v>43196</v>
      </c>
      <c r="D91" s="94">
        <v>43221.571171062293</v>
      </c>
      <c r="E91" s="95" t="s">
        <v>40</v>
      </c>
      <c r="F91" s="95" t="s">
        <v>46</v>
      </c>
      <c r="G91" s="95" t="s">
        <v>373</v>
      </c>
      <c r="H91" s="96">
        <v>1144</v>
      </c>
      <c r="I91" s="97">
        <f>IF(TbRegistroSaidas[[#This Row],[Data do Caixa Realizado]]="",0,MONTH(TbRegistroSaidas[[#This Row],[Data do Caixa Realizado]]))</f>
        <v>5</v>
      </c>
      <c r="J91" s="98">
        <f>IF(TbRegistroSaidas[[#This Row],[Data do Caixa Realizado]]="",0,YEAR(TbRegistroSaidas[[#This Row],[Data do Caixa Realizado]]))</f>
        <v>2018</v>
      </c>
      <c r="K91" s="97">
        <f>IF(TbRegistroSaidas[[#This Row],[Data da Competência]]="",0,MONTH(TbRegistroSaidas[[#This Row],[Data da Competência]]))</f>
        <v>4</v>
      </c>
      <c r="L91" s="98">
        <f>IF(TbRegistroSaidas[[#This Row],[Data da Competência]]="",0,YEAR(TbRegistroSaidas[[#This Row],[Data da Competência]]))</f>
        <v>2018</v>
      </c>
      <c r="M91" s="98">
        <f>IF(TbRegistroSaidas[[#This Row],[Data do Caixa Previsto]]="",0,MONTH(TbRegistroSaidas[[#This Row],[Data do Caixa Previsto]]))</f>
        <v>5</v>
      </c>
      <c r="N91" s="98">
        <f>IF(TbRegistroSaidas[[#This Row],[Data do Caixa Previsto]]="",0,YEAR(TbRegistroSaidas[[#This Row],[Data do Caixa Previsto]]))</f>
        <v>2018</v>
      </c>
    </row>
    <row r="92" spans="2:14" ht="17.100000000000001" hidden="1" customHeight="1" x14ac:dyDescent="0.25">
      <c r="B92" s="93">
        <v>43240.686796046153</v>
      </c>
      <c r="C92" s="94">
        <v>43200</v>
      </c>
      <c r="D92" s="94">
        <v>43240.686796046153</v>
      </c>
      <c r="E92" s="95" t="s">
        <v>40</v>
      </c>
      <c r="F92" s="95" t="s">
        <v>36</v>
      </c>
      <c r="G92" s="95" t="s">
        <v>374</v>
      </c>
      <c r="H92" s="96">
        <v>597</v>
      </c>
      <c r="I92" s="97">
        <f>IF(TbRegistroSaidas[[#This Row],[Data do Caixa Realizado]]="",0,MONTH(TbRegistroSaidas[[#This Row],[Data do Caixa Realizado]]))</f>
        <v>5</v>
      </c>
      <c r="J92" s="98">
        <f>IF(TbRegistroSaidas[[#This Row],[Data do Caixa Realizado]]="",0,YEAR(TbRegistroSaidas[[#This Row],[Data do Caixa Realizado]]))</f>
        <v>2018</v>
      </c>
      <c r="K92" s="97">
        <f>IF(TbRegistroSaidas[[#This Row],[Data da Competência]]="",0,MONTH(TbRegistroSaidas[[#This Row],[Data da Competência]]))</f>
        <v>4</v>
      </c>
      <c r="L92" s="98">
        <f>IF(TbRegistroSaidas[[#This Row],[Data da Competência]]="",0,YEAR(TbRegistroSaidas[[#This Row],[Data da Competência]]))</f>
        <v>2018</v>
      </c>
      <c r="M92" s="98">
        <f>IF(TbRegistroSaidas[[#This Row],[Data do Caixa Previsto]]="",0,MONTH(TbRegistroSaidas[[#This Row],[Data do Caixa Previsto]]))</f>
        <v>5</v>
      </c>
      <c r="N92" s="98">
        <f>IF(TbRegistroSaidas[[#This Row],[Data do Caixa Previsto]]="",0,YEAR(TbRegistroSaidas[[#This Row],[Data do Caixa Previsto]]))</f>
        <v>2018</v>
      </c>
    </row>
    <row r="93" spans="2:14" ht="17.100000000000001" hidden="1" customHeight="1" x14ac:dyDescent="0.25">
      <c r="B93" s="93">
        <v>43290.30848134488</v>
      </c>
      <c r="C93" s="94">
        <v>43206</v>
      </c>
      <c r="D93" s="94">
        <v>43209.120587233294</v>
      </c>
      <c r="E93" s="95" t="s">
        <v>40</v>
      </c>
      <c r="F93" s="95" t="s">
        <v>46</v>
      </c>
      <c r="G93" s="95" t="s">
        <v>375</v>
      </c>
      <c r="H93" s="96">
        <v>3445</v>
      </c>
      <c r="I93" s="97">
        <f>IF(TbRegistroSaidas[[#This Row],[Data do Caixa Realizado]]="",0,MONTH(TbRegistroSaidas[[#This Row],[Data do Caixa Realizado]]))</f>
        <v>7</v>
      </c>
      <c r="J93" s="98">
        <f>IF(TbRegistroSaidas[[#This Row],[Data do Caixa Realizado]]="",0,YEAR(TbRegistroSaidas[[#This Row],[Data do Caixa Realizado]]))</f>
        <v>2018</v>
      </c>
      <c r="K93" s="97">
        <f>IF(TbRegistroSaidas[[#This Row],[Data da Competência]]="",0,MONTH(TbRegistroSaidas[[#This Row],[Data da Competência]]))</f>
        <v>4</v>
      </c>
      <c r="L93" s="98">
        <f>IF(TbRegistroSaidas[[#This Row],[Data da Competência]]="",0,YEAR(TbRegistroSaidas[[#This Row],[Data da Competência]]))</f>
        <v>2018</v>
      </c>
      <c r="M93" s="98">
        <f>IF(TbRegistroSaidas[[#This Row],[Data do Caixa Previsto]]="",0,MONTH(TbRegistroSaidas[[#This Row],[Data do Caixa Previsto]]))</f>
        <v>4</v>
      </c>
      <c r="N93" s="98">
        <f>IF(TbRegistroSaidas[[#This Row],[Data do Caixa Previsto]]="",0,YEAR(TbRegistroSaidas[[#This Row],[Data do Caixa Previsto]]))</f>
        <v>2018</v>
      </c>
    </row>
    <row r="94" spans="2:14" ht="17.100000000000001" hidden="1" customHeight="1" x14ac:dyDescent="0.25">
      <c r="B94" s="93">
        <v>43222.305289041076</v>
      </c>
      <c r="C94" s="94">
        <v>43212</v>
      </c>
      <c r="D94" s="94">
        <v>43222.305289041076</v>
      </c>
      <c r="E94" s="95" t="s">
        <v>40</v>
      </c>
      <c r="F94" s="95" t="s">
        <v>34</v>
      </c>
      <c r="G94" s="95" t="s">
        <v>376</v>
      </c>
      <c r="H94" s="96">
        <v>1996</v>
      </c>
      <c r="I94" s="97">
        <f>IF(TbRegistroSaidas[[#This Row],[Data do Caixa Realizado]]="",0,MONTH(TbRegistroSaidas[[#This Row],[Data do Caixa Realizado]]))</f>
        <v>5</v>
      </c>
      <c r="J94" s="98">
        <f>IF(TbRegistroSaidas[[#This Row],[Data do Caixa Realizado]]="",0,YEAR(TbRegistroSaidas[[#This Row],[Data do Caixa Realizado]]))</f>
        <v>2018</v>
      </c>
      <c r="K94" s="97">
        <f>IF(TbRegistroSaidas[[#This Row],[Data da Competência]]="",0,MONTH(TbRegistroSaidas[[#This Row],[Data da Competência]]))</f>
        <v>4</v>
      </c>
      <c r="L94" s="98">
        <f>IF(TbRegistroSaidas[[#This Row],[Data da Competência]]="",0,YEAR(TbRegistroSaidas[[#This Row],[Data da Competência]]))</f>
        <v>2018</v>
      </c>
      <c r="M94" s="98">
        <f>IF(TbRegistroSaidas[[#This Row],[Data do Caixa Previsto]]="",0,MONTH(TbRegistroSaidas[[#This Row],[Data do Caixa Previsto]]))</f>
        <v>5</v>
      </c>
      <c r="N94" s="98">
        <f>IF(TbRegistroSaidas[[#This Row],[Data do Caixa Previsto]]="",0,YEAR(TbRegistroSaidas[[#This Row],[Data do Caixa Previsto]]))</f>
        <v>2018</v>
      </c>
    </row>
    <row r="95" spans="2:14" ht="17.100000000000001" hidden="1" customHeight="1" x14ac:dyDescent="0.25">
      <c r="B95" s="93">
        <v>43232.768700738379</v>
      </c>
      <c r="C95" s="94">
        <v>43218</v>
      </c>
      <c r="D95" s="94">
        <v>43232.768700738379</v>
      </c>
      <c r="E95" s="95" t="s">
        <v>40</v>
      </c>
      <c r="F95" s="95" t="s">
        <v>36</v>
      </c>
      <c r="G95" s="95" t="s">
        <v>377</v>
      </c>
      <c r="H95" s="96">
        <v>1254</v>
      </c>
      <c r="I95" s="97">
        <f>IF(TbRegistroSaidas[[#This Row],[Data do Caixa Realizado]]="",0,MONTH(TbRegistroSaidas[[#This Row],[Data do Caixa Realizado]]))</f>
        <v>5</v>
      </c>
      <c r="J95" s="98">
        <f>IF(TbRegistroSaidas[[#This Row],[Data do Caixa Realizado]]="",0,YEAR(TbRegistroSaidas[[#This Row],[Data do Caixa Realizado]]))</f>
        <v>2018</v>
      </c>
      <c r="K95" s="97">
        <f>IF(TbRegistroSaidas[[#This Row],[Data da Competência]]="",0,MONTH(TbRegistroSaidas[[#This Row],[Data da Competência]]))</f>
        <v>4</v>
      </c>
      <c r="L95" s="98">
        <f>IF(TbRegistroSaidas[[#This Row],[Data da Competência]]="",0,YEAR(TbRegistroSaidas[[#This Row],[Data da Competência]]))</f>
        <v>2018</v>
      </c>
      <c r="M95" s="98">
        <f>IF(TbRegistroSaidas[[#This Row],[Data do Caixa Previsto]]="",0,MONTH(TbRegistroSaidas[[#This Row],[Data do Caixa Previsto]]))</f>
        <v>5</v>
      </c>
      <c r="N95" s="98">
        <f>IF(TbRegistroSaidas[[#This Row],[Data do Caixa Previsto]]="",0,YEAR(TbRegistroSaidas[[#This Row],[Data do Caixa Previsto]]))</f>
        <v>2018</v>
      </c>
    </row>
    <row r="96" spans="2:14" ht="17.100000000000001" hidden="1" customHeight="1" x14ac:dyDescent="0.25">
      <c r="B96" s="93">
        <v>43241.145893950612</v>
      </c>
      <c r="C96" s="94">
        <v>43219</v>
      </c>
      <c r="D96" s="94">
        <v>43223.806256091018</v>
      </c>
      <c r="E96" s="95" t="s">
        <v>40</v>
      </c>
      <c r="F96" s="95" t="s">
        <v>36</v>
      </c>
      <c r="G96" s="95" t="s">
        <v>378</v>
      </c>
      <c r="H96" s="96">
        <v>905</v>
      </c>
      <c r="I96" s="97">
        <f>IF(TbRegistroSaidas[[#This Row],[Data do Caixa Realizado]]="",0,MONTH(TbRegistroSaidas[[#This Row],[Data do Caixa Realizado]]))</f>
        <v>5</v>
      </c>
      <c r="J96" s="98">
        <f>IF(TbRegistroSaidas[[#This Row],[Data do Caixa Realizado]]="",0,YEAR(TbRegistroSaidas[[#This Row],[Data do Caixa Realizado]]))</f>
        <v>2018</v>
      </c>
      <c r="K96" s="97">
        <f>IF(TbRegistroSaidas[[#This Row],[Data da Competência]]="",0,MONTH(TbRegistroSaidas[[#This Row],[Data da Competência]]))</f>
        <v>4</v>
      </c>
      <c r="L96" s="98">
        <f>IF(TbRegistroSaidas[[#This Row],[Data da Competência]]="",0,YEAR(TbRegistroSaidas[[#This Row],[Data da Competência]]))</f>
        <v>2018</v>
      </c>
      <c r="M96" s="98">
        <f>IF(TbRegistroSaidas[[#This Row],[Data do Caixa Previsto]]="",0,MONTH(TbRegistroSaidas[[#This Row],[Data do Caixa Previsto]]))</f>
        <v>5</v>
      </c>
      <c r="N96" s="98">
        <f>IF(TbRegistroSaidas[[#This Row],[Data do Caixa Previsto]]="",0,YEAR(TbRegistroSaidas[[#This Row],[Data do Caixa Previsto]]))</f>
        <v>2018</v>
      </c>
    </row>
    <row r="97" spans="2:14" ht="17.100000000000001" hidden="1" customHeight="1" x14ac:dyDescent="0.25">
      <c r="B97" s="93">
        <v>43251.616600040084</v>
      </c>
      <c r="C97" s="94">
        <v>43222</v>
      </c>
      <c r="D97" s="94">
        <v>43251.616600040084</v>
      </c>
      <c r="E97" s="95" t="s">
        <v>40</v>
      </c>
      <c r="F97" s="95" t="s">
        <v>35</v>
      </c>
      <c r="G97" s="95" t="s">
        <v>379</v>
      </c>
      <c r="H97" s="96">
        <v>2975</v>
      </c>
      <c r="I97" s="97">
        <f>IF(TbRegistroSaidas[[#This Row],[Data do Caixa Realizado]]="",0,MONTH(TbRegistroSaidas[[#This Row],[Data do Caixa Realizado]]))</f>
        <v>5</v>
      </c>
      <c r="J97" s="98">
        <f>IF(TbRegistroSaidas[[#This Row],[Data do Caixa Realizado]]="",0,YEAR(TbRegistroSaidas[[#This Row],[Data do Caixa Realizado]]))</f>
        <v>2018</v>
      </c>
      <c r="K97" s="97">
        <f>IF(TbRegistroSaidas[[#This Row],[Data da Competência]]="",0,MONTH(TbRegistroSaidas[[#This Row],[Data da Competência]]))</f>
        <v>5</v>
      </c>
      <c r="L97" s="98">
        <f>IF(TbRegistroSaidas[[#This Row],[Data da Competência]]="",0,YEAR(TbRegistroSaidas[[#This Row],[Data da Competência]]))</f>
        <v>2018</v>
      </c>
      <c r="M97" s="98">
        <f>IF(TbRegistroSaidas[[#This Row],[Data do Caixa Previsto]]="",0,MONTH(TbRegistroSaidas[[#This Row],[Data do Caixa Previsto]]))</f>
        <v>5</v>
      </c>
      <c r="N97" s="98">
        <f>IF(TbRegistroSaidas[[#This Row],[Data do Caixa Previsto]]="",0,YEAR(TbRegistroSaidas[[#This Row],[Data do Caixa Previsto]]))</f>
        <v>2018</v>
      </c>
    </row>
    <row r="98" spans="2:14" ht="17.100000000000001" hidden="1" customHeight="1" x14ac:dyDescent="0.25">
      <c r="B98" s="93">
        <v>43228.679133753983</v>
      </c>
      <c r="C98" s="94">
        <v>43223</v>
      </c>
      <c r="D98" s="94">
        <v>43228.679133753983</v>
      </c>
      <c r="E98" s="95" t="s">
        <v>40</v>
      </c>
      <c r="F98" s="95" t="s">
        <v>46</v>
      </c>
      <c r="G98" s="95" t="s">
        <v>380</v>
      </c>
      <c r="H98" s="96">
        <v>4807</v>
      </c>
      <c r="I98" s="97">
        <f>IF(TbRegistroSaidas[[#This Row],[Data do Caixa Realizado]]="",0,MONTH(TbRegistroSaidas[[#This Row],[Data do Caixa Realizado]]))</f>
        <v>5</v>
      </c>
      <c r="J98" s="98">
        <f>IF(TbRegistroSaidas[[#This Row],[Data do Caixa Realizado]]="",0,YEAR(TbRegistroSaidas[[#This Row],[Data do Caixa Realizado]]))</f>
        <v>2018</v>
      </c>
      <c r="K98" s="97">
        <f>IF(TbRegistroSaidas[[#This Row],[Data da Competência]]="",0,MONTH(TbRegistroSaidas[[#This Row],[Data da Competência]]))</f>
        <v>5</v>
      </c>
      <c r="L98" s="98">
        <f>IF(TbRegistroSaidas[[#This Row],[Data da Competência]]="",0,YEAR(TbRegistroSaidas[[#This Row],[Data da Competência]]))</f>
        <v>2018</v>
      </c>
      <c r="M98" s="98">
        <f>IF(TbRegistroSaidas[[#This Row],[Data do Caixa Previsto]]="",0,MONTH(TbRegistroSaidas[[#This Row],[Data do Caixa Previsto]]))</f>
        <v>5</v>
      </c>
      <c r="N98" s="98">
        <f>IF(TbRegistroSaidas[[#This Row],[Data do Caixa Previsto]]="",0,YEAR(TbRegistroSaidas[[#This Row],[Data do Caixa Previsto]]))</f>
        <v>2018</v>
      </c>
    </row>
    <row r="99" spans="2:14" ht="17.100000000000001" hidden="1" customHeight="1" x14ac:dyDescent="0.25">
      <c r="B99" s="93">
        <v>43264.296949259209</v>
      </c>
      <c r="C99" s="94">
        <v>43230</v>
      </c>
      <c r="D99" s="94">
        <v>43264.296949259209</v>
      </c>
      <c r="E99" s="95" t="s">
        <v>40</v>
      </c>
      <c r="F99" s="95" t="s">
        <v>34</v>
      </c>
      <c r="G99" s="95" t="s">
        <v>381</v>
      </c>
      <c r="H99" s="96">
        <v>1882</v>
      </c>
      <c r="I99" s="97">
        <f>IF(TbRegistroSaidas[[#This Row],[Data do Caixa Realizado]]="",0,MONTH(TbRegistroSaidas[[#This Row],[Data do Caixa Realizado]]))</f>
        <v>6</v>
      </c>
      <c r="J99" s="98">
        <f>IF(TbRegistroSaidas[[#This Row],[Data do Caixa Realizado]]="",0,YEAR(TbRegistroSaidas[[#This Row],[Data do Caixa Realizado]]))</f>
        <v>2018</v>
      </c>
      <c r="K99" s="97">
        <f>IF(TbRegistroSaidas[[#This Row],[Data da Competência]]="",0,MONTH(TbRegistroSaidas[[#This Row],[Data da Competência]]))</f>
        <v>5</v>
      </c>
      <c r="L99" s="98">
        <f>IF(TbRegistroSaidas[[#This Row],[Data da Competência]]="",0,YEAR(TbRegistroSaidas[[#This Row],[Data da Competência]]))</f>
        <v>2018</v>
      </c>
      <c r="M99" s="98">
        <f>IF(TbRegistroSaidas[[#This Row],[Data do Caixa Previsto]]="",0,MONTH(TbRegistroSaidas[[#This Row],[Data do Caixa Previsto]]))</f>
        <v>6</v>
      </c>
      <c r="N99" s="98">
        <f>IF(TbRegistroSaidas[[#This Row],[Data do Caixa Previsto]]="",0,YEAR(TbRegistroSaidas[[#This Row],[Data do Caixa Previsto]]))</f>
        <v>2018</v>
      </c>
    </row>
    <row r="100" spans="2:14" ht="17.100000000000001" hidden="1" customHeight="1" x14ac:dyDescent="0.25">
      <c r="B100" s="93">
        <v>43278.791757178202</v>
      </c>
      <c r="C100" s="94">
        <v>43235</v>
      </c>
      <c r="D100" s="94">
        <v>43278.791757178202</v>
      </c>
      <c r="E100" s="95" t="s">
        <v>40</v>
      </c>
      <c r="F100" s="95" t="s">
        <v>38</v>
      </c>
      <c r="G100" s="95" t="s">
        <v>382</v>
      </c>
      <c r="H100" s="96">
        <v>3932</v>
      </c>
      <c r="I100" s="97">
        <f>IF(TbRegistroSaidas[[#This Row],[Data do Caixa Realizado]]="",0,MONTH(TbRegistroSaidas[[#This Row],[Data do Caixa Realizado]]))</f>
        <v>6</v>
      </c>
      <c r="J100" s="98">
        <f>IF(TbRegistroSaidas[[#This Row],[Data do Caixa Realizado]]="",0,YEAR(TbRegistroSaidas[[#This Row],[Data do Caixa Realizado]]))</f>
        <v>2018</v>
      </c>
      <c r="K100" s="97">
        <f>IF(TbRegistroSaidas[[#This Row],[Data da Competência]]="",0,MONTH(TbRegistroSaidas[[#This Row],[Data da Competência]]))</f>
        <v>5</v>
      </c>
      <c r="L100" s="98">
        <f>IF(TbRegistroSaidas[[#This Row],[Data da Competência]]="",0,YEAR(TbRegistroSaidas[[#This Row],[Data da Competência]]))</f>
        <v>2018</v>
      </c>
      <c r="M100" s="98">
        <f>IF(TbRegistroSaidas[[#This Row],[Data do Caixa Previsto]]="",0,MONTH(TbRegistroSaidas[[#This Row],[Data do Caixa Previsto]]))</f>
        <v>6</v>
      </c>
      <c r="N100" s="98">
        <f>IF(TbRegistroSaidas[[#This Row],[Data do Caixa Previsto]]="",0,YEAR(TbRegistroSaidas[[#This Row],[Data do Caixa Previsto]]))</f>
        <v>2018</v>
      </c>
    </row>
    <row r="101" spans="2:14" ht="17.100000000000001" hidden="1" customHeight="1" x14ac:dyDescent="0.25">
      <c r="B101" s="93" t="s">
        <v>70</v>
      </c>
      <c r="C101" s="94">
        <v>43238</v>
      </c>
      <c r="D101" s="94">
        <v>43253.101312636762</v>
      </c>
      <c r="E101" s="95" t="s">
        <v>40</v>
      </c>
      <c r="F101" s="95" t="s">
        <v>46</v>
      </c>
      <c r="G101" s="95" t="s">
        <v>383</v>
      </c>
      <c r="H101" s="96">
        <v>701</v>
      </c>
      <c r="I101" s="97">
        <f>IF(TbRegistroSaidas[[#This Row],[Data do Caixa Realizado]]="",0,MONTH(TbRegistroSaidas[[#This Row],[Data do Caixa Realizado]]))</f>
        <v>0</v>
      </c>
      <c r="J101" s="98">
        <f>IF(TbRegistroSaidas[[#This Row],[Data do Caixa Realizado]]="",0,YEAR(TbRegistroSaidas[[#This Row],[Data do Caixa Realizado]]))</f>
        <v>0</v>
      </c>
      <c r="K101" s="97">
        <f>IF(TbRegistroSaidas[[#This Row],[Data da Competência]]="",0,MONTH(TbRegistroSaidas[[#This Row],[Data da Competência]]))</f>
        <v>5</v>
      </c>
      <c r="L101" s="98">
        <f>IF(TbRegistroSaidas[[#This Row],[Data da Competência]]="",0,YEAR(TbRegistroSaidas[[#This Row],[Data da Competência]]))</f>
        <v>2018</v>
      </c>
      <c r="M101" s="98">
        <f>IF(TbRegistroSaidas[[#This Row],[Data do Caixa Previsto]]="",0,MONTH(TbRegistroSaidas[[#This Row],[Data do Caixa Previsto]]))</f>
        <v>6</v>
      </c>
      <c r="N101" s="98">
        <f>IF(TbRegistroSaidas[[#This Row],[Data do Caixa Previsto]]="",0,YEAR(TbRegistroSaidas[[#This Row],[Data do Caixa Previsto]]))</f>
        <v>2018</v>
      </c>
    </row>
    <row r="102" spans="2:14" ht="17.100000000000001" hidden="1" customHeight="1" x14ac:dyDescent="0.25">
      <c r="B102" s="93">
        <v>43278.250305144895</v>
      </c>
      <c r="C102" s="94">
        <v>43239</v>
      </c>
      <c r="D102" s="94">
        <v>43278.250305144895</v>
      </c>
      <c r="E102" s="95" t="s">
        <v>40</v>
      </c>
      <c r="F102" s="95" t="s">
        <v>46</v>
      </c>
      <c r="G102" s="95" t="s">
        <v>384</v>
      </c>
      <c r="H102" s="96">
        <v>2651</v>
      </c>
      <c r="I102" s="97">
        <f>IF(TbRegistroSaidas[[#This Row],[Data do Caixa Realizado]]="",0,MONTH(TbRegistroSaidas[[#This Row],[Data do Caixa Realizado]]))</f>
        <v>6</v>
      </c>
      <c r="J102" s="98">
        <f>IF(TbRegistroSaidas[[#This Row],[Data do Caixa Realizado]]="",0,YEAR(TbRegistroSaidas[[#This Row],[Data do Caixa Realizado]]))</f>
        <v>2018</v>
      </c>
      <c r="K102" s="97">
        <f>IF(TbRegistroSaidas[[#This Row],[Data da Competência]]="",0,MONTH(TbRegistroSaidas[[#This Row],[Data da Competência]]))</f>
        <v>5</v>
      </c>
      <c r="L102" s="98">
        <f>IF(TbRegistroSaidas[[#This Row],[Data da Competência]]="",0,YEAR(TbRegistroSaidas[[#This Row],[Data da Competência]]))</f>
        <v>2018</v>
      </c>
      <c r="M102" s="98">
        <f>IF(TbRegistroSaidas[[#This Row],[Data do Caixa Previsto]]="",0,MONTH(TbRegistroSaidas[[#This Row],[Data do Caixa Previsto]]))</f>
        <v>6</v>
      </c>
      <c r="N102" s="98">
        <f>IF(TbRegistroSaidas[[#This Row],[Data do Caixa Previsto]]="",0,YEAR(TbRegistroSaidas[[#This Row],[Data do Caixa Previsto]]))</f>
        <v>2018</v>
      </c>
    </row>
    <row r="103" spans="2:14" ht="17.100000000000001" hidden="1" customHeight="1" x14ac:dyDescent="0.25">
      <c r="B103" s="93">
        <v>43350.331612666698</v>
      </c>
      <c r="C103" s="94">
        <v>43246</v>
      </c>
      <c r="D103" s="94">
        <v>43282.817543595353</v>
      </c>
      <c r="E103" s="95" t="s">
        <v>40</v>
      </c>
      <c r="F103" s="95" t="s">
        <v>46</v>
      </c>
      <c r="G103" s="95" t="s">
        <v>385</v>
      </c>
      <c r="H103" s="96">
        <v>3792</v>
      </c>
      <c r="I103" s="97">
        <f>IF(TbRegistroSaidas[[#This Row],[Data do Caixa Realizado]]="",0,MONTH(TbRegistroSaidas[[#This Row],[Data do Caixa Realizado]]))</f>
        <v>9</v>
      </c>
      <c r="J103" s="98">
        <f>IF(TbRegistroSaidas[[#This Row],[Data do Caixa Realizado]]="",0,YEAR(TbRegistroSaidas[[#This Row],[Data do Caixa Realizado]]))</f>
        <v>2018</v>
      </c>
      <c r="K103" s="97">
        <f>IF(TbRegistroSaidas[[#This Row],[Data da Competência]]="",0,MONTH(TbRegistroSaidas[[#This Row],[Data da Competência]]))</f>
        <v>5</v>
      </c>
      <c r="L103" s="98">
        <f>IF(TbRegistroSaidas[[#This Row],[Data da Competência]]="",0,YEAR(TbRegistroSaidas[[#This Row],[Data da Competência]]))</f>
        <v>2018</v>
      </c>
      <c r="M103" s="98">
        <f>IF(TbRegistroSaidas[[#This Row],[Data do Caixa Previsto]]="",0,MONTH(TbRegistroSaidas[[#This Row],[Data do Caixa Previsto]]))</f>
        <v>7</v>
      </c>
      <c r="N103" s="98">
        <f>IF(TbRegistroSaidas[[#This Row],[Data do Caixa Previsto]]="",0,YEAR(TbRegistroSaidas[[#This Row],[Data do Caixa Previsto]]))</f>
        <v>2018</v>
      </c>
    </row>
    <row r="104" spans="2:14" ht="17.100000000000001" hidden="1" customHeight="1" x14ac:dyDescent="0.25">
      <c r="B104" s="93">
        <v>43334.039973021354</v>
      </c>
      <c r="C104" s="94">
        <v>43248</v>
      </c>
      <c r="D104" s="94">
        <v>43306.553383849692</v>
      </c>
      <c r="E104" s="95" t="s">
        <v>40</v>
      </c>
      <c r="F104" s="95" t="s">
        <v>38</v>
      </c>
      <c r="G104" s="95" t="s">
        <v>386</v>
      </c>
      <c r="H104" s="96">
        <v>611</v>
      </c>
      <c r="I104" s="97">
        <f>IF(TbRegistroSaidas[[#This Row],[Data do Caixa Realizado]]="",0,MONTH(TbRegistroSaidas[[#This Row],[Data do Caixa Realizado]]))</f>
        <v>8</v>
      </c>
      <c r="J104" s="98">
        <f>IF(TbRegistroSaidas[[#This Row],[Data do Caixa Realizado]]="",0,YEAR(TbRegistroSaidas[[#This Row],[Data do Caixa Realizado]]))</f>
        <v>2018</v>
      </c>
      <c r="K104" s="97">
        <f>IF(TbRegistroSaidas[[#This Row],[Data da Competência]]="",0,MONTH(TbRegistroSaidas[[#This Row],[Data da Competência]]))</f>
        <v>5</v>
      </c>
      <c r="L104" s="98">
        <f>IF(TbRegistroSaidas[[#This Row],[Data da Competência]]="",0,YEAR(TbRegistroSaidas[[#This Row],[Data da Competência]]))</f>
        <v>2018</v>
      </c>
      <c r="M104" s="98">
        <f>IF(TbRegistroSaidas[[#This Row],[Data do Caixa Previsto]]="",0,MONTH(TbRegistroSaidas[[#This Row],[Data do Caixa Previsto]]))</f>
        <v>7</v>
      </c>
      <c r="N104" s="98">
        <f>IF(TbRegistroSaidas[[#This Row],[Data do Caixa Previsto]]="",0,YEAR(TbRegistroSaidas[[#This Row],[Data do Caixa Previsto]]))</f>
        <v>2018</v>
      </c>
    </row>
    <row r="105" spans="2:14" ht="17.100000000000001" hidden="1" customHeight="1" x14ac:dyDescent="0.25">
      <c r="B105" s="93">
        <v>43292.621992013512</v>
      </c>
      <c r="C105" s="94">
        <v>43251</v>
      </c>
      <c r="D105" s="94">
        <v>43292.621992013512</v>
      </c>
      <c r="E105" s="95" t="s">
        <v>40</v>
      </c>
      <c r="F105" s="95" t="s">
        <v>35</v>
      </c>
      <c r="G105" s="95" t="s">
        <v>387</v>
      </c>
      <c r="H105" s="96">
        <v>3431</v>
      </c>
      <c r="I105" s="97">
        <f>IF(TbRegistroSaidas[[#This Row],[Data do Caixa Realizado]]="",0,MONTH(TbRegistroSaidas[[#This Row],[Data do Caixa Realizado]]))</f>
        <v>7</v>
      </c>
      <c r="J105" s="98">
        <f>IF(TbRegistroSaidas[[#This Row],[Data do Caixa Realizado]]="",0,YEAR(TbRegistroSaidas[[#This Row],[Data do Caixa Realizado]]))</f>
        <v>2018</v>
      </c>
      <c r="K105" s="97">
        <f>IF(TbRegistroSaidas[[#This Row],[Data da Competência]]="",0,MONTH(TbRegistroSaidas[[#This Row],[Data da Competência]]))</f>
        <v>5</v>
      </c>
      <c r="L105" s="98">
        <f>IF(TbRegistroSaidas[[#This Row],[Data da Competência]]="",0,YEAR(TbRegistroSaidas[[#This Row],[Data da Competência]]))</f>
        <v>2018</v>
      </c>
      <c r="M105" s="98">
        <f>IF(TbRegistroSaidas[[#This Row],[Data do Caixa Previsto]]="",0,MONTH(TbRegistroSaidas[[#This Row],[Data do Caixa Previsto]]))</f>
        <v>7</v>
      </c>
      <c r="N105" s="98">
        <f>IF(TbRegistroSaidas[[#This Row],[Data do Caixa Previsto]]="",0,YEAR(TbRegistroSaidas[[#This Row],[Data do Caixa Previsto]]))</f>
        <v>2018</v>
      </c>
    </row>
    <row r="106" spans="2:14" ht="17.100000000000001" hidden="1" customHeight="1" x14ac:dyDescent="0.25">
      <c r="B106" s="93">
        <v>43279.068040624879</v>
      </c>
      <c r="C106" s="94">
        <v>43253</v>
      </c>
      <c r="D106" s="94">
        <v>43279.068040624879</v>
      </c>
      <c r="E106" s="95" t="s">
        <v>40</v>
      </c>
      <c r="F106" s="95" t="s">
        <v>46</v>
      </c>
      <c r="G106" s="95" t="s">
        <v>388</v>
      </c>
      <c r="H106" s="96">
        <v>3670</v>
      </c>
      <c r="I106" s="97">
        <f>IF(TbRegistroSaidas[[#This Row],[Data do Caixa Realizado]]="",0,MONTH(TbRegistroSaidas[[#This Row],[Data do Caixa Realizado]]))</f>
        <v>6</v>
      </c>
      <c r="J106" s="98">
        <f>IF(TbRegistroSaidas[[#This Row],[Data do Caixa Realizado]]="",0,YEAR(TbRegistroSaidas[[#This Row],[Data do Caixa Realizado]]))</f>
        <v>2018</v>
      </c>
      <c r="K106" s="97">
        <f>IF(TbRegistroSaidas[[#This Row],[Data da Competência]]="",0,MONTH(TbRegistroSaidas[[#This Row],[Data da Competência]]))</f>
        <v>6</v>
      </c>
      <c r="L106" s="98">
        <f>IF(TbRegistroSaidas[[#This Row],[Data da Competência]]="",0,YEAR(TbRegistroSaidas[[#This Row],[Data da Competência]]))</f>
        <v>2018</v>
      </c>
      <c r="M106" s="98">
        <f>IF(TbRegistroSaidas[[#This Row],[Data do Caixa Previsto]]="",0,MONTH(TbRegistroSaidas[[#This Row],[Data do Caixa Previsto]]))</f>
        <v>6</v>
      </c>
      <c r="N106" s="98">
        <f>IF(TbRegistroSaidas[[#This Row],[Data do Caixa Previsto]]="",0,YEAR(TbRegistroSaidas[[#This Row],[Data do Caixa Previsto]]))</f>
        <v>2018</v>
      </c>
    </row>
    <row r="107" spans="2:14" ht="17.100000000000001" hidden="1" customHeight="1" x14ac:dyDescent="0.25">
      <c r="B107" s="93">
        <v>43259.6666754662</v>
      </c>
      <c r="C107" s="94">
        <v>43255</v>
      </c>
      <c r="D107" s="94">
        <v>43259.6666754662</v>
      </c>
      <c r="E107" s="95" t="s">
        <v>40</v>
      </c>
      <c r="F107" s="95" t="s">
        <v>46</v>
      </c>
      <c r="G107" s="95" t="s">
        <v>389</v>
      </c>
      <c r="H107" s="96">
        <v>4320</v>
      </c>
      <c r="I107" s="97">
        <f>IF(TbRegistroSaidas[[#This Row],[Data do Caixa Realizado]]="",0,MONTH(TbRegistroSaidas[[#This Row],[Data do Caixa Realizado]]))</f>
        <v>6</v>
      </c>
      <c r="J107" s="98">
        <f>IF(TbRegistroSaidas[[#This Row],[Data do Caixa Realizado]]="",0,YEAR(TbRegistroSaidas[[#This Row],[Data do Caixa Realizado]]))</f>
        <v>2018</v>
      </c>
      <c r="K107" s="97">
        <f>IF(TbRegistroSaidas[[#This Row],[Data da Competência]]="",0,MONTH(TbRegistroSaidas[[#This Row],[Data da Competência]]))</f>
        <v>6</v>
      </c>
      <c r="L107" s="98">
        <f>IF(TbRegistroSaidas[[#This Row],[Data da Competência]]="",0,YEAR(TbRegistroSaidas[[#This Row],[Data da Competência]]))</f>
        <v>2018</v>
      </c>
      <c r="M107" s="98">
        <f>IF(TbRegistroSaidas[[#This Row],[Data do Caixa Previsto]]="",0,MONTH(TbRegistroSaidas[[#This Row],[Data do Caixa Previsto]]))</f>
        <v>6</v>
      </c>
      <c r="N107" s="98">
        <f>IF(TbRegistroSaidas[[#This Row],[Data do Caixa Previsto]]="",0,YEAR(TbRegistroSaidas[[#This Row],[Data do Caixa Previsto]]))</f>
        <v>2018</v>
      </c>
    </row>
    <row r="108" spans="2:14" ht="17.100000000000001" hidden="1" customHeight="1" x14ac:dyDescent="0.25">
      <c r="B108" s="93">
        <v>43282.67946727157</v>
      </c>
      <c r="C108" s="94">
        <v>43256</v>
      </c>
      <c r="D108" s="94">
        <v>43282.67946727157</v>
      </c>
      <c r="E108" s="95" t="s">
        <v>40</v>
      </c>
      <c r="F108" s="95" t="s">
        <v>35</v>
      </c>
      <c r="G108" s="95" t="s">
        <v>390</v>
      </c>
      <c r="H108" s="96">
        <v>1809</v>
      </c>
      <c r="I108" s="97">
        <f>IF(TbRegistroSaidas[[#This Row],[Data do Caixa Realizado]]="",0,MONTH(TbRegistroSaidas[[#This Row],[Data do Caixa Realizado]]))</f>
        <v>7</v>
      </c>
      <c r="J108" s="98">
        <f>IF(TbRegistroSaidas[[#This Row],[Data do Caixa Realizado]]="",0,YEAR(TbRegistroSaidas[[#This Row],[Data do Caixa Realizado]]))</f>
        <v>2018</v>
      </c>
      <c r="K108" s="97">
        <f>IF(TbRegistroSaidas[[#This Row],[Data da Competência]]="",0,MONTH(TbRegistroSaidas[[#This Row],[Data da Competência]]))</f>
        <v>6</v>
      </c>
      <c r="L108" s="98">
        <f>IF(TbRegistroSaidas[[#This Row],[Data da Competência]]="",0,YEAR(TbRegistroSaidas[[#This Row],[Data da Competência]]))</f>
        <v>2018</v>
      </c>
      <c r="M108" s="98">
        <f>IF(TbRegistroSaidas[[#This Row],[Data do Caixa Previsto]]="",0,MONTH(TbRegistroSaidas[[#This Row],[Data do Caixa Previsto]]))</f>
        <v>7</v>
      </c>
      <c r="N108" s="98">
        <f>IF(TbRegistroSaidas[[#This Row],[Data do Caixa Previsto]]="",0,YEAR(TbRegistroSaidas[[#This Row],[Data do Caixa Previsto]]))</f>
        <v>2018</v>
      </c>
    </row>
    <row r="109" spans="2:14" ht="17.100000000000001" hidden="1" customHeight="1" x14ac:dyDescent="0.25">
      <c r="B109" s="93">
        <v>43306.811336210056</v>
      </c>
      <c r="C109" s="94">
        <v>43258</v>
      </c>
      <c r="D109" s="94">
        <v>43306.811336210056</v>
      </c>
      <c r="E109" s="95" t="s">
        <v>40</v>
      </c>
      <c r="F109" s="95" t="s">
        <v>46</v>
      </c>
      <c r="G109" s="95" t="s">
        <v>391</v>
      </c>
      <c r="H109" s="96">
        <v>667</v>
      </c>
      <c r="I109" s="97">
        <f>IF(TbRegistroSaidas[[#This Row],[Data do Caixa Realizado]]="",0,MONTH(TbRegistroSaidas[[#This Row],[Data do Caixa Realizado]]))</f>
        <v>7</v>
      </c>
      <c r="J109" s="98">
        <f>IF(TbRegistroSaidas[[#This Row],[Data do Caixa Realizado]]="",0,YEAR(TbRegistroSaidas[[#This Row],[Data do Caixa Realizado]]))</f>
        <v>2018</v>
      </c>
      <c r="K109" s="97">
        <f>IF(TbRegistroSaidas[[#This Row],[Data da Competência]]="",0,MONTH(TbRegistroSaidas[[#This Row],[Data da Competência]]))</f>
        <v>6</v>
      </c>
      <c r="L109" s="98">
        <f>IF(TbRegistroSaidas[[#This Row],[Data da Competência]]="",0,YEAR(TbRegistroSaidas[[#This Row],[Data da Competência]]))</f>
        <v>2018</v>
      </c>
      <c r="M109" s="98">
        <f>IF(TbRegistroSaidas[[#This Row],[Data do Caixa Previsto]]="",0,MONTH(TbRegistroSaidas[[#This Row],[Data do Caixa Previsto]]))</f>
        <v>7</v>
      </c>
      <c r="N109" s="98">
        <f>IF(TbRegistroSaidas[[#This Row],[Data do Caixa Previsto]]="",0,YEAR(TbRegistroSaidas[[#This Row],[Data do Caixa Previsto]]))</f>
        <v>2018</v>
      </c>
    </row>
    <row r="110" spans="2:14" ht="17.100000000000001" hidden="1" customHeight="1" x14ac:dyDescent="0.25">
      <c r="B110" s="93">
        <v>43269.791763204586</v>
      </c>
      <c r="C110" s="94">
        <v>43262</v>
      </c>
      <c r="D110" s="94">
        <v>43269.791763204586</v>
      </c>
      <c r="E110" s="95" t="s">
        <v>40</v>
      </c>
      <c r="F110" s="95" t="s">
        <v>34</v>
      </c>
      <c r="G110" s="95" t="s">
        <v>392</v>
      </c>
      <c r="H110" s="96">
        <v>1613</v>
      </c>
      <c r="I110" s="97">
        <f>IF(TbRegistroSaidas[[#This Row],[Data do Caixa Realizado]]="",0,MONTH(TbRegistroSaidas[[#This Row],[Data do Caixa Realizado]]))</f>
        <v>6</v>
      </c>
      <c r="J110" s="98">
        <f>IF(TbRegistroSaidas[[#This Row],[Data do Caixa Realizado]]="",0,YEAR(TbRegistroSaidas[[#This Row],[Data do Caixa Realizado]]))</f>
        <v>2018</v>
      </c>
      <c r="K110" s="97">
        <f>IF(TbRegistroSaidas[[#This Row],[Data da Competência]]="",0,MONTH(TbRegistroSaidas[[#This Row],[Data da Competência]]))</f>
        <v>6</v>
      </c>
      <c r="L110" s="98">
        <f>IF(TbRegistroSaidas[[#This Row],[Data da Competência]]="",0,YEAR(TbRegistroSaidas[[#This Row],[Data da Competência]]))</f>
        <v>2018</v>
      </c>
      <c r="M110" s="98">
        <f>IF(TbRegistroSaidas[[#This Row],[Data do Caixa Previsto]]="",0,MONTH(TbRegistroSaidas[[#This Row],[Data do Caixa Previsto]]))</f>
        <v>6</v>
      </c>
      <c r="N110" s="98">
        <f>IF(TbRegistroSaidas[[#This Row],[Data do Caixa Previsto]]="",0,YEAR(TbRegistroSaidas[[#This Row],[Data do Caixa Previsto]]))</f>
        <v>2018</v>
      </c>
    </row>
    <row r="111" spans="2:14" ht="17.100000000000001" hidden="1" customHeight="1" x14ac:dyDescent="0.25">
      <c r="B111" s="93">
        <v>43309.241793705783</v>
      </c>
      <c r="C111" s="94">
        <v>43268</v>
      </c>
      <c r="D111" s="94">
        <v>43309.241793705783</v>
      </c>
      <c r="E111" s="95" t="s">
        <v>40</v>
      </c>
      <c r="F111" s="95" t="s">
        <v>38</v>
      </c>
      <c r="G111" s="95" t="s">
        <v>393</v>
      </c>
      <c r="H111" s="96">
        <v>3756</v>
      </c>
      <c r="I111" s="97">
        <f>IF(TbRegistroSaidas[[#This Row],[Data do Caixa Realizado]]="",0,MONTH(TbRegistroSaidas[[#This Row],[Data do Caixa Realizado]]))</f>
        <v>7</v>
      </c>
      <c r="J111" s="98">
        <f>IF(TbRegistroSaidas[[#This Row],[Data do Caixa Realizado]]="",0,YEAR(TbRegistroSaidas[[#This Row],[Data do Caixa Realizado]]))</f>
        <v>2018</v>
      </c>
      <c r="K111" s="97">
        <f>IF(TbRegistroSaidas[[#This Row],[Data da Competência]]="",0,MONTH(TbRegistroSaidas[[#This Row],[Data da Competência]]))</f>
        <v>6</v>
      </c>
      <c r="L111" s="98">
        <f>IF(TbRegistroSaidas[[#This Row],[Data da Competência]]="",0,YEAR(TbRegistroSaidas[[#This Row],[Data da Competência]]))</f>
        <v>2018</v>
      </c>
      <c r="M111" s="98">
        <f>IF(TbRegistroSaidas[[#This Row],[Data do Caixa Previsto]]="",0,MONTH(TbRegistroSaidas[[#This Row],[Data do Caixa Previsto]]))</f>
        <v>7</v>
      </c>
      <c r="N111" s="98">
        <f>IF(TbRegistroSaidas[[#This Row],[Data do Caixa Previsto]]="",0,YEAR(TbRegistroSaidas[[#This Row],[Data do Caixa Previsto]]))</f>
        <v>2018</v>
      </c>
    </row>
    <row r="112" spans="2:14" ht="17.100000000000001" hidden="1" customHeight="1" x14ac:dyDescent="0.25">
      <c r="B112" s="93">
        <v>43328.010321588059</v>
      </c>
      <c r="C112" s="94">
        <v>43271</v>
      </c>
      <c r="D112" s="94">
        <v>43328.010321588059</v>
      </c>
      <c r="E112" s="95" t="s">
        <v>40</v>
      </c>
      <c r="F112" s="95" t="s">
        <v>35</v>
      </c>
      <c r="G112" s="95" t="s">
        <v>394</v>
      </c>
      <c r="H112" s="96">
        <v>3672</v>
      </c>
      <c r="I112" s="97">
        <f>IF(TbRegistroSaidas[[#This Row],[Data do Caixa Realizado]]="",0,MONTH(TbRegistroSaidas[[#This Row],[Data do Caixa Realizado]]))</f>
        <v>8</v>
      </c>
      <c r="J112" s="98">
        <f>IF(TbRegistroSaidas[[#This Row],[Data do Caixa Realizado]]="",0,YEAR(TbRegistroSaidas[[#This Row],[Data do Caixa Realizado]]))</f>
        <v>2018</v>
      </c>
      <c r="K112" s="97">
        <f>IF(TbRegistroSaidas[[#This Row],[Data da Competência]]="",0,MONTH(TbRegistroSaidas[[#This Row],[Data da Competência]]))</f>
        <v>6</v>
      </c>
      <c r="L112" s="98">
        <f>IF(TbRegistroSaidas[[#This Row],[Data da Competência]]="",0,YEAR(TbRegistroSaidas[[#This Row],[Data da Competência]]))</f>
        <v>2018</v>
      </c>
      <c r="M112" s="98">
        <f>IF(TbRegistroSaidas[[#This Row],[Data do Caixa Previsto]]="",0,MONTH(TbRegistroSaidas[[#This Row],[Data do Caixa Previsto]]))</f>
        <v>8</v>
      </c>
      <c r="N112" s="98">
        <f>IF(TbRegistroSaidas[[#This Row],[Data do Caixa Previsto]]="",0,YEAR(TbRegistroSaidas[[#This Row],[Data do Caixa Previsto]]))</f>
        <v>2018</v>
      </c>
    </row>
    <row r="113" spans="2:14" ht="17.100000000000001" hidden="1" customHeight="1" x14ac:dyDescent="0.25">
      <c r="B113" s="93">
        <v>43329.109711177305</v>
      </c>
      <c r="C113" s="94">
        <v>43277</v>
      </c>
      <c r="D113" s="94">
        <v>43288.040879967026</v>
      </c>
      <c r="E113" s="95" t="s">
        <v>40</v>
      </c>
      <c r="F113" s="95" t="s">
        <v>46</v>
      </c>
      <c r="G113" s="95" t="s">
        <v>395</v>
      </c>
      <c r="H113" s="96">
        <v>658</v>
      </c>
      <c r="I113" s="97">
        <f>IF(TbRegistroSaidas[[#This Row],[Data do Caixa Realizado]]="",0,MONTH(TbRegistroSaidas[[#This Row],[Data do Caixa Realizado]]))</f>
        <v>8</v>
      </c>
      <c r="J113" s="98">
        <f>IF(TbRegistroSaidas[[#This Row],[Data do Caixa Realizado]]="",0,YEAR(TbRegistroSaidas[[#This Row],[Data do Caixa Realizado]]))</f>
        <v>2018</v>
      </c>
      <c r="K113" s="97">
        <f>IF(TbRegistroSaidas[[#This Row],[Data da Competência]]="",0,MONTH(TbRegistroSaidas[[#This Row],[Data da Competência]]))</f>
        <v>6</v>
      </c>
      <c r="L113" s="98">
        <f>IF(TbRegistroSaidas[[#This Row],[Data da Competência]]="",0,YEAR(TbRegistroSaidas[[#This Row],[Data da Competência]]))</f>
        <v>2018</v>
      </c>
      <c r="M113" s="98">
        <f>IF(TbRegistroSaidas[[#This Row],[Data do Caixa Previsto]]="",0,MONTH(TbRegistroSaidas[[#This Row],[Data do Caixa Previsto]]))</f>
        <v>7</v>
      </c>
      <c r="N113" s="98">
        <f>IF(TbRegistroSaidas[[#This Row],[Data do Caixa Previsto]]="",0,YEAR(TbRegistroSaidas[[#This Row],[Data do Caixa Previsto]]))</f>
        <v>2018</v>
      </c>
    </row>
    <row r="114" spans="2:14" ht="17.100000000000001" hidden="1" customHeight="1" x14ac:dyDescent="0.25">
      <c r="B114" s="93">
        <v>43336.432893175937</v>
      </c>
      <c r="C114" s="94">
        <v>43280</v>
      </c>
      <c r="D114" s="94">
        <v>43336.432893175937</v>
      </c>
      <c r="E114" s="95" t="s">
        <v>40</v>
      </c>
      <c r="F114" s="95" t="s">
        <v>35</v>
      </c>
      <c r="G114" s="95" t="s">
        <v>396</v>
      </c>
      <c r="H114" s="96">
        <v>4762</v>
      </c>
      <c r="I114" s="97">
        <f>IF(TbRegistroSaidas[[#This Row],[Data do Caixa Realizado]]="",0,MONTH(TbRegistroSaidas[[#This Row],[Data do Caixa Realizado]]))</f>
        <v>8</v>
      </c>
      <c r="J114" s="98">
        <f>IF(TbRegistroSaidas[[#This Row],[Data do Caixa Realizado]]="",0,YEAR(TbRegistroSaidas[[#This Row],[Data do Caixa Realizado]]))</f>
        <v>2018</v>
      </c>
      <c r="K114" s="97">
        <f>IF(TbRegistroSaidas[[#This Row],[Data da Competência]]="",0,MONTH(TbRegistroSaidas[[#This Row],[Data da Competência]]))</f>
        <v>6</v>
      </c>
      <c r="L114" s="98">
        <f>IF(TbRegistroSaidas[[#This Row],[Data da Competência]]="",0,YEAR(TbRegistroSaidas[[#This Row],[Data da Competência]]))</f>
        <v>2018</v>
      </c>
      <c r="M114" s="98">
        <f>IF(TbRegistroSaidas[[#This Row],[Data do Caixa Previsto]]="",0,MONTH(TbRegistroSaidas[[#This Row],[Data do Caixa Previsto]]))</f>
        <v>8</v>
      </c>
      <c r="N114" s="98">
        <f>IF(TbRegistroSaidas[[#This Row],[Data do Caixa Previsto]]="",0,YEAR(TbRegistroSaidas[[#This Row],[Data do Caixa Previsto]]))</f>
        <v>2018</v>
      </c>
    </row>
    <row r="115" spans="2:14" ht="17.100000000000001" hidden="1" customHeight="1" x14ac:dyDescent="0.25">
      <c r="B115" s="93">
        <v>43290.700268540626</v>
      </c>
      <c r="C115" s="94">
        <v>43283</v>
      </c>
      <c r="D115" s="94">
        <v>43290.700268540626</v>
      </c>
      <c r="E115" s="95" t="s">
        <v>40</v>
      </c>
      <c r="F115" s="95" t="s">
        <v>38</v>
      </c>
      <c r="G115" s="95" t="s">
        <v>397</v>
      </c>
      <c r="H115" s="96">
        <v>2186</v>
      </c>
      <c r="I115" s="97">
        <f>IF(TbRegistroSaidas[[#This Row],[Data do Caixa Realizado]]="",0,MONTH(TbRegistroSaidas[[#This Row],[Data do Caixa Realizado]]))</f>
        <v>7</v>
      </c>
      <c r="J115" s="98">
        <f>IF(TbRegistroSaidas[[#This Row],[Data do Caixa Realizado]]="",0,YEAR(TbRegistroSaidas[[#This Row],[Data do Caixa Realizado]]))</f>
        <v>2018</v>
      </c>
      <c r="K115" s="97">
        <f>IF(TbRegistroSaidas[[#This Row],[Data da Competência]]="",0,MONTH(TbRegistroSaidas[[#This Row],[Data da Competência]]))</f>
        <v>7</v>
      </c>
      <c r="L115" s="98">
        <f>IF(TbRegistroSaidas[[#This Row],[Data da Competência]]="",0,YEAR(TbRegistroSaidas[[#This Row],[Data da Competência]]))</f>
        <v>2018</v>
      </c>
      <c r="M115" s="98">
        <f>IF(TbRegistroSaidas[[#This Row],[Data do Caixa Previsto]]="",0,MONTH(TbRegistroSaidas[[#This Row],[Data do Caixa Previsto]]))</f>
        <v>7</v>
      </c>
      <c r="N115" s="98">
        <f>IF(TbRegistroSaidas[[#This Row],[Data do Caixa Previsto]]="",0,YEAR(TbRegistroSaidas[[#This Row],[Data do Caixa Previsto]]))</f>
        <v>2018</v>
      </c>
    </row>
    <row r="116" spans="2:14" ht="17.100000000000001" hidden="1" customHeight="1" x14ac:dyDescent="0.25">
      <c r="B116" s="93">
        <v>43305.188654160578</v>
      </c>
      <c r="C116" s="94">
        <v>43284</v>
      </c>
      <c r="D116" s="94">
        <v>43305.188654160578</v>
      </c>
      <c r="E116" s="95" t="s">
        <v>40</v>
      </c>
      <c r="F116" s="95" t="s">
        <v>35</v>
      </c>
      <c r="G116" s="95" t="s">
        <v>398</v>
      </c>
      <c r="H116" s="96">
        <v>3411</v>
      </c>
      <c r="I116" s="97">
        <f>IF(TbRegistroSaidas[[#This Row],[Data do Caixa Realizado]]="",0,MONTH(TbRegistroSaidas[[#This Row],[Data do Caixa Realizado]]))</f>
        <v>7</v>
      </c>
      <c r="J116" s="98">
        <f>IF(TbRegistroSaidas[[#This Row],[Data do Caixa Realizado]]="",0,YEAR(TbRegistroSaidas[[#This Row],[Data do Caixa Realizado]]))</f>
        <v>2018</v>
      </c>
      <c r="K116" s="97">
        <f>IF(TbRegistroSaidas[[#This Row],[Data da Competência]]="",0,MONTH(TbRegistroSaidas[[#This Row],[Data da Competência]]))</f>
        <v>7</v>
      </c>
      <c r="L116" s="98">
        <f>IF(TbRegistroSaidas[[#This Row],[Data da Competência]]="",0,YEAR(TbRegistroSaidas[[#This Row],[Data da Competência]]))</f>
        <v>2018</v>
      </c>
      <c r="M116" s="98">
        <f>IF(TbRegistroSaidas[[#This Row],[Data do Caixa Previsto]]="",0,MONTH(TbRegistroSaidas[[#This Row],[Data do Caixa Previsto]]))</f>
        <v>7</v>
      </c>
      <c r="N116" s="98">
        <f>IF(TbRegistroSaidas[[#This Row],[Data do Caixa Previsto]]="",0,YEAR(TbRegistroSaidas[[#This Row],[Data do Caixa Previsto]]))</f>
        <v>2018</v>
      </c>
    </row>
    <row r="117" spans="2:14" ht="17.100000000000001" hidden="1" customHeight="1" x14ac:dyDescent="0.25">
      <c r="B117" s="93">
        <v>43305.434626119764</v>
      </c>
      <c r="C117" s="94">
        <v>43289</v>
      </c>
      <c r="D117" s="94">
        <v>43305.434626119764</v>
      </c>
      <c r="E117" s="95" t="s">
        <v>40</v>
      </c>
      <c r="F117" s="95" t="s">
        <v>35</v>
      </c>
      <c r="G117" s="95" t="s">
        <v>399</v>
      </c>
      <c r="H117" s="96">
        <v>2524</v>
      </c>
      <c r="I117" s="97">
        <f>IF(TbRegistroSaidas[[#This Row],[Data do Caixa Realizado]]="",0,MONTH(TbRegistroSaidas[[#This Row],[Data do Caixa Realizado]]))</f>
        <v>7</v>
      </c>
      <c r="J117" s="98">
        <f>IF(TbRegistroSaidas[[#This Row],[Data do Caixa Realizado]]="",0,YEAR(TbRegistroSaidas[[#This Row],[Data do Caixa Realizado]]))</f>
        <v>2018</v>
      </c>
      <c r="K117" s="97">
        <f>IF(TbRegistroSaidas[[#This Row],[Data da Competência]]="",0,MONTH(TbRegistroSaidas[[#This Row],[Data da Competência]]))</f>
        <v>7</v>
      </c>
      <c r="L117" s="98">
        <f>IF(TbRegistroSaidas[[#This Row],[Data da Competência]]="",0,YEAR(TbRegistroSaidas[[#This Row],[Data da Competência]]))</f>
        <v>2018</v>
      </c>
      <c r="M117" s="98">
        <f>IF(TbRegistroSaidas[[#This Row],[Data do Caixa Previsto]]="",0,MONTH(TbRegistroSaidas[[#This Row],[Data do Caixa Previsto]]))</f>
        <v>7</v>
      </c>
      <c r="N117" s="98">
        <f>IF(TbRegistroSaidas[[#This Row],[Data do Caixa Previsto]]="",0,YEAR(TbRegistroSaidas[[#This Row],[Data do Caixa Previsto]]))</f>
        <v>2018</v>
      </c>
    </row>
    <row r="118" spans="2:14" ht="17.100000000000001" hidden="1" customHeight="1" x14ac:dyDescent="0.25">
      <c r="B118" s="93">
        <v>43313.176696691356</v>
      </c>
      <c r="C118" s="94">
        <v>43291</v>
      </c>
      <c r="D118" s="94">
        <v>43313.176696691356</v>
      </c>
      <c r="E118" s="95" t="s">
        <v>40</v>
      </c>
      <c r="F118" s="95" t="s">
        <v>38</v>
      </c>
      <c r="G118" s="95" t="s">
        <v>400</v>
      </c>
      <c r="H118" s="96">
        <v>1709</v>
      </c>
      <c r="I118" s="97">
        <f>IF(TbRegistroSaidas[[#This Row],[Data do Caixa Realizado]]="",0,MONTH(TbRegistroSaidas[[#This Row],[Data do Caixa Realizado]]))</f>
        <v>8</v>
      </c>
      <c r="J118" s="98">
        <f>IF(TbRegistroSaidas[[#This Row],[Data do Caixa Realizado]]="",0,YEAR(TbRegistroSaidas[[#This Row],[Data do Caixa Realizado]]))</f>
        <v>2018</v>
      </c>
      <c r="K118" s="97">
        <f>IF(TbRegistroSaidas[[#This Row],[Data da Competência]]="",0,MONTH(TbRegistroSaidas[[#This Row],[Data da Competência]]))</f>
        <v>7</v>
      </c>
      <c r="L118" s="98">
        <f>IF(TbRegistroSaidas[[#This Row],[Data da Competência]]="",0,YEAR(TbRegistroSaidas[[#This Row],[Data da Competência]]))</f>
        <v>2018</v>
      </c>
      <c r="M118" s="98">
        <f>IF(TbRegistroSaidas[[#This Row],[Data do Caixa Previsto]]="",0,MONTH(TbRegistroSaidas[[#This Row],[Data do Caixa Previsto]]))</f>
        <v>8</v>
      </c>
      <c r="N118" s="98">
        <f>IF(TbRegistroSaidas[[#This Row],[Data do Caixa Previsto]]="",0,YEAR(TbRegistroSaidas[[#This Row],[Data do Caixa Previsto]]))</f>
        <v>2018</v>
      </c>
    </row>
    <row r="119" spans="2:14" ht="17.100000000000001" hidden="1" customHeight="1" x14ac:dyDescent="0.25">
      <c r="B119" s="93">
        <v>43340.349295717155</v>
      </c>
      <c r="C119" s="94">
        <v>43296</v>
      </c>
      <c r="D119" s="94">
        <v>43340.349295717155</v>
      </c>
      <c r="E119" s="95" t="s">
        <v>40</v>
      </c>
      <c r="F119" s="95" t="s">
        <v>46</v>
      </c>
      <c r="G119" s="95" t="s">
        <v>401</v>
      </c>
      <c r="H119" s="96">
        <v>3181</v>
      </c>
      <c r="I119" s="97">
        <f>IF(TbRegistroSaidas[[#This Row],[Data do Caixa Realizado]]="",0,MONTH(TbRegistroSaidas[[#This Row],[Data do Caixa Realizado]]))</f>
        <v>8</v>
      </c>
      <c r="J119" s="98">
        <f>IF(TbRegistroSaidas[[#This Row],[Data do Caixa Realizado]]="",0,YEAR(TbRegistroSaidas[[#This Row],[Data do Caixa Realizado]]))</f>
        <v>2018</v>
      </c>
      <c r="K119" s="97">
        <f>IF(TbRegistroSaidas[[#This Row],[Data da Competência]]="",0,MONTH(TbRegistroSaidas[[#This Row],[Data da Competência]]))</f>
        <v>7</v>
      </c>
      <c r="L119" s="98">
        <f>IF(TbRegistroSaidas[[#This Row],[Data da Competência]]="",0,YEAR(TbRegistroSaidas[[#This Row],[Data da Competência]]))</f>
        <v>2018</v>
      </c>
      <c r="M119" s="98">
        <f>IF(TbRegistroSaidas[[#This Row],[Data do Caixa Previsto]]="",0,MONTH(TbRegistroSaidas[[#This Row],[Data do Caixa Previsto]]))</f>
        <v>8</v>
      </c>
      <c r="N119" s="98">
        <f>IF(TbRegistroSaidas[[#This Row],[Data do Caixa Previsto]]="",0,YEAR(TbRegistroSaidas[[#This Row],[Data do Caixa Previsto]]))</f>
        <v>2018</v>
      </c>
    </row>
    <row r="120" spans="2:14" ht="17.100000000000001" hidden="1" customHeight="1" x14ac:dyDescent="0.25">
      <c r="B120" s="93">
        <v>43321.703958375911</v>
      </c>
      <c r="C120" s="94">
        <v>43297</v>
      </c>
      <c r="D120" s="94">
        <v>43321.703958375911</v>
      </c>
      <c r="E120" s="95" t="s">
        <v>40</v>
      </c>
      <c r="F120" s="95" t="s">
        <v>36</v>
      </c>
      <c r="G120" s="95" t="s">
        <v>402</v>
      </c>
      <c r="H120" s="96">
        <v>1108</v>
      </c>
      <c r="I120" s="97">
        <f>IF(TbRegistroSaidas[[#This Row],[Data do Caixa Realizado]]="",0,MONTH(TbRegistroSaidas[[#This Row],[Data do Caixa Realizado]]))</f>
        <v>8</v>
      </c>
      <c r="J120" s="98">
        <f>IF(TbRegistroSaidas[[#This Row],[Data do Caixa Realizado]]="",0,YEAR(TbRegistroSaidas[[#This Row],[Data do Caixa Realizado]]))</f>
        <v>2018</v>
      </c>
      <c r="K120" s="97">
        <f>IF(TbRegistroSaidas[[#This Row],[Data da Competência]]="",0,MONTH(TbRegistroSaidas[[#This Row],[Data da Competência]]))</f>
        <v>7</v>
      </c>
      <c r="L120" s="98">
        <f>IF(TbRegistroSaidas[[#This Row],[Data da Competência]]="",0,YEAR(TbRegistroSaidas[[#This Row],[Data da Competência]]))</f>
        <v>2018</v>
      </c>
      <c r="M120" s="98">
        <f>IF(TbRegistroSaidas[[#This Row],[Data do Caixa Previsto]]="",0,MONTH(TbRegistroSaidas[[#This Row],[Data do Caixa Previsto]]))</f>
        <v>8</v>
      </c>
      <c r="N120" s="98">
        <f>IF(TbRegistroSaidas[[#This Row],[Data do Caixa Previsto]]="",0,YEAR(TbRegistroSaidas[[#This Row],[Data do Caixa Previsto]]))</f>
        <v>2018</v>
      </c>
    </row>
    <row r="121" spans="2:14" ht="17.100000000000001" hidden="1" customHeight="1" x14ac:dyDescent="0.25">
      <c r="B121" s="93">
        <v>43330.010675622812</v>
      </c>
      <c r="C121" s="94">
        <v>43298</v>
      </c>
      <c r="D121" s="94">
        <v>43330.010675622812</v>
      </c>
      <c r="E121" s="95" t="s">
        <v>40</v>
      </c>
      <c r="F121" s="95" t="s">
        <v>46</v>
      </c>
      <c r="G121" s="95" t="s">
        <v>403</v>
      </c>
      <c r="H121" s="96">
        <v>2777</v>
      </c>
      <c r="I121" s="97">
        <f>IF(TbRegistroSaidas[[#This Row],[Data do Caixa Realizado]]="",0,MONTH(TbRegistroSaidas[[#This Row],[Data do Caixa Realizado]]))</f>
        <v>8</v>
      </c>
      <c r="J121" s="98">
        <f>IF(TbRegistroSaidas[[#This Row],[Data do Caixa Realizado]]="",0,YEAR(TbRegistroSaidas[[#This Row],[Data do Caixa Realizado]]))</f>
        <v>2018</v>
      </c>
      <c r="K121" s="97">
        <f>IF(TbRegistroSaidas[[#This Row],[Data da Competência]]="",0,MONTH(TbRegistroSaidas[[#This Row],[Data da Competência]]))</f>
        <v>7</v>
      </c>
      <c r="L121" s="98">
        <f>IF(TbRegistroSaidas[[#This Row],[Data da Competência]]="",0,YEAR(TbRegistroSaidas[[#This Row],[Data da Competência]]))</f>
        <v>2018</v>
      </c>
      <c r="M121" s="98">
        <f>IF(TbRegistroSaidas[[#This Row],[Data do Caixa Previsto]]="",0,MONTH(TbRegistroSaidas[[#This Row],[Data do Caixa Previsto]]))</f>
        <v>8</v>
      </c>
      <c r="N121" s="98">
        <f>IF(TbRegistroSaidas[[#This Row],[Data do Caixa Previsto]]="",0,YEAR(TbRegistroSaidas[[#This Row],[Data do Caixa Previsto]]))</f>
        <v>2018</v>
      </c>
    </row>
    <row r="122" spans="2:14" ht="17.100000000000001" hidden="1" customHeight="1" x14ac:dyDescent="0.25">
      <c r="B122" s="93">
        <v>43357.040894197533</v>
      </c>
      <c r="C122" s="94">
        <v>43300</v>
      </c>
      <c r="D122" s="94">
        <v>43357.040894197533</v>
      </c>
      <c r="E122" s="95" t="s">
        <v>40</v>
      </c>
      <c r="F122" s="95" t="s">
        <v>38</v>
      </c>
      <c r="G122" s="95" t="s">
        <v>404</v>
      </c>
      <c r="H122" s="96">
        <v>3793</v>
      </c>
      <c r="I122" s="97">
        <f>IF(TbRegistroSaidas[[#This Row],[Data do Caixa Realizado]]="",0,MONTH(TbRegistroSaidas[[#This Row],[Data do Caixa Realizado]]))</f>
        <v>9</v>
      </c>
      <c r="J122" s="98">
        <f>IF(TbRegistroSaidas[[#This Row],[Data do Caixa Realizado]]="",0,YEAR(TbRegistroSaidas[[#This Row],[Data do Caixa Realizado]]))</f>
        <v>2018</v>
      </c>
      <c r="K122" s="97">
        <f>IF(TbRegistroSaidas[[#This Row],[Data da Competência]]="",0,MONTH(TbRegistroSaidas[[#This Row],[Data da Competência]]))</f>
        <v>7</v>
      </c>
      <c r="L122" s="98">
        <f>IF(TbRegistroSaidas[[#This Row],[Data da Competência]]="",0,YEAR(TbRegistroSaidas[[#This Row],[Data da Competência]]))</f>
        <v>2018</v>
      </c>
      <c r="M122" s="98">
        <f>IF(TbRegistroSaidas[[#This Row],[Data do Caixa Previsto]]="",0,MONTH(TbRegistroSaidas[[#This Row],[Data do Caixa Previsto]]))</f>
        <v>9</v>
      </c>
      <c r="N122" s="98">
        <f>IF(TbRegistroSaidas[[#This Row],[Data do Caixa Previsto]]="",0,YEAR(TbRegistroSaidas[[#This Row],[Data do Caixa Previsto]]))</f>
        <v>2018</v>
      </c>
    </row>
    <row r="123" spans="2:14" ht="17.100000000000001" hidden="1" customHeight="1" x14ac:dyDescent="0.25">
      <c r="B123" s="93" t="s">
        <v>70</v>
      </c>
      <c r="C123" s="94">
        <v>43302</v>
      </c>
      <c r="D123" s="94">
        <v>43324.888843781351</v>
      </c>
      <c r="E123" s="95" t="s">
        <v>40</v>
      </c>
      <c r="F123" s="95" t="s">
        <v>35</v>
      </c>
      <c r="G123" s="95" t="s">
        <v>405</v>
      </c>
      <c r="H123" s="96">
        <v>4217</v>
      </c>
      <c r="I123" s="97">
        <f>IF(TbRegistroSaidas[[#This Row],[Data do Caixa Realizado]]="",0,MONTH(TbRegistroSaidas[[#This Row],[Data do Caixa Realizado]]))</f>
        <v>0</v>
      </c>
      <c r="J123" s="98">
        <f>IF(TbRegistroSaidas[[#This Row],[Data do Caixa Realizado]]="",0,YEAR(TbRegistroSaidas[[#This Row],[Data do Caixa Realizado]]))</f>
        <v>0</v>
      </c>
      <c r="K123" s="97">
        <f>IF(TbRegistroSaidas[[#This Row],[Data da Competência]]="",0,MONTH(TbRegistroSaidas[[#This Row],[Data da Competência]]))</f>
        <v>7</v>
      </c>
      <c r="L123" s="98">
        <f>IF(TbRegistroSaidas[[#This Row],[Data da Competência]]="",0,YEAR(TbRegistroSaidas[[#This Row],[Data da Competência]]))</f>
        <v>2018</v>
      </c>
      <c r="M123" s="98">
        <f>IF(TbRegistroSaidas[[#This Row],[Data do Caixa Previsto]]="",0,MONTH(TbRegistroSaidas[[#This Row],[Data do Caixa Previsto]]))</f>
        <v>8</v>
      </c>
      <c r="N123" s="98">
        <f>IF(TbRegistroSaidas[[#This Row],[Data do Caixa Previsto]]="",0,YEAR(TbRegistroSaidas[[#This Row],[Data do Caixa Previsto]]))</f>
        <v>2018</v>
      </c>
    </row>
    <row r="124" spans="2:14" ht="17.100000000000001" hidden="1" customHeight="1" x14ac:dyDescent="0.25">
      <c r="B124" s="93">
        <v>43342.623492549312</v>
      </c>
      <c r="C124" s="94">
        <v>43309</v>
      </c>
      <c r="D124" s="94">
        <v>43342.623492549312</v>
      </c>
      <c r="E124" s="95" t="s">
        <v>40</v>
      </c>
      <c r="F124" s="95" t="s">
        <v>46</v>
      </c>
      <c r="G124" s="95" t="s">
        <v>406</v>
      </c>
      <c r="H124" s="96">
        <v>4850</v>
      </c>
      <c r="I124" s="97">
        <f>IF(TbRegistroSaidas[[#This Row],[Data do Caixa Realizado]]="",0,MONTH(TbRegistroSaidas[[#This Row],[Data do Caixa Realizado]]))</f>
        <v>8</v>
      </c>
      <c r="J124" s="98">
        <f>IF(TbRegistroSaidas[[#This Row],[Data do Caixa Realizado]]="",0,YEAR(TbRegistroSaidas[[#This Row],[Data do Caixa Realizado]]))</f>
        <v>2018</v>
      </c>
      <c r="K124" s="97">
        <f>IF(TbRegistroSaidas[[#This Row],[Data da Competência]]="",0,MONTH(TbRegistroSaidas[[#This Row],[Data da Competência]]))</f>
        <v>7</v>
      </c>
      <c r="L124" s="98">
        <f>IF(TbRegistroSaidas[[#This Row],[Data da Competência]]="",0,YEAR(TbRegistroSaidas[[#This Row],[Data da Competência]]))</f>
        <v>2018</v>
      </c>
      <c r="M124" s="98">
        <f>IF(TbRegistroSaidas[[#This Row],[Data do Caixa Previsto]]="",0,MONTH(TbRegistroSaidas[[#This Row],[Data do Caixa Previsto]]))</f>
        <v>8</v>
      </c>
      <c r="N124" s="98">
        <f>IF(TbRegistroSaidas[[#This Row],[Data do Caixa Previsto]]="",0,YEAR(TbRegistroSaidas[[#This Row],[Data do Caixa Previsto]]))</f>
        <v>2018</v>
      </c>
    </row>
    <row r="125" spans="2:14" ht="17.100000000000001" hidden="1" customHeight="1" x14ac:dyDescent="0.25">
      <c r="B125" s="93">
        <v>43354.968085716326</v>
      </c>
      <c r="C125" s="94">
        <v>43311</v>
      </c>
      <c r="D125" s="94">
        <v>43331.330507155544</v>
      </c>
      <c r="E125" s="95" t="s">
        <v>40</v>
      </c>
      <c r="F125" s="95" t="s">
        <v>35</v>
      </c>
      <c r="G125" s="95" t="s">
        <v>407</v>
      </c>
      <c r="H125" s="96">
        <v>4309</v>
      </c>
      <c r="I125" s="97">
        <f>IF(TbRegistroSaidas[[#This Row],[Data do Caixa Realizado]]="",0,MONTH(TbRegistroSaidas[[#This Row],[Data do Caixa Realizado]]))</f>
        <v>9</v>
      </c>
      <c r="J125" s="98">
        <f>IF(TbRegistroSaidas[[#This Row],[Data do Caixa Realizado]]="",0,YEAR(TbRegistroSaidas[[#This Row],[Data do Caixa Realizado]]))</f>
        <v>2018</v>
      </c>
      <c r="K125" s="97">
        <f>IF(TbRegistroSaidas[[#This Row],[Data da Competência]]="",0,MONTH(TbRegistroSaidas[[#This Row],[Data da Competência]]))</f>
        <v>7</v>
      </c>
      <c r="L125" s="98">
        <f>IF(TbRegistroSaidas[[#This Row],[Data da Competência]]="",0,YEAR(TbRegistroSaidas[[#This Row],[Data da Competência]]))</f>
        <v>2018</v>
      </c>
      <c r="M125" s="98">
        <f>IF(TbRegistroSaidas[[#This Row],[Data do Caixa Previsto]]="",0,MONTH(TbRegistroSaidas[[#This Row],[Data do Caixa Previsto]]))</f>
        <v>8</v>
      </c>
      <c r="N125" s="98">
        <f>IF(TbRegistroSaidas[[#This Row],[Data do Caixa Previsto]]="",0,YEAR(TbRegistroSaidas[[#This Row],[Data do Caixa Previsto]]))</f>
        <v>2018</v>
      </c>
    </row>
    <row r="126" spans="2:14" ht="17.100000000000001" hidden="1" customHeight="1" x14ac:dyDescent="0.25">
      <c r="B126" s="93">
        <v>43374.615784892369</v>
      </c>
      <c r="C126" s="94">
        <v>43313</v>
      </c>
      <c r="D126" s="94">
        <v>43314.576092684139</v>
      </c>
      <c r="E126" s="95" t="s">
        <v>40</v>
      </c>
      <c r="F126" s="95" t="s">
        <v>36</v>
      </c>
      <c r="G126" s="95" t="s">
        <v>408</v>
      </c>
      <c r="H126" s="96">
        <v>4462</v>
      </c>
      <c r="I126" s="97">
        <f>IF(TbRegistroSaidas[[#This Row],[Data do Caixa Realizado]]="",0,MONTH(TbRegistroSaidas[[#This Row],[Data do Caixa Realizado]]))</f>
        <v>10</v>
      </c>
      <c r="J126" s="98">
        <f>IF(TbRegistroSaidas[[#This Row],[Data do Caixa Realizado]]="",0,YEAR(TbRegistroSaidas[[#This Row],[Data do Caixa Realizado]]))</f>
        <v>2018</v>
      </c>
      <c r="K126" s="97">
        <f>IF(TbRegistroSaidas[[#This Row],[Data da Competência]]="",0,MONTH(TbRegistroSaidas[[#This Row],[Data da Competência]]))</f>
        <v>8</v>
      </c>
      <c r="L126" s="98">
        <f>IF(TbRegistroSaidas[[#This Row],[Data da Competência]]="",0,YEAR(TbRegistroSaidas[[#This Row],[Data da Competência]]))</f>
        <v>2018</v>
      </c>
      <c r="M126" s="98">
        <f>IF(TbRegistroSaidas[[#This Row],[Data do Caixa Previsto]]="",0,MONTH(TbRegistroSaidas[[#This Row],[Data do Caixa Previsto]]))</f>
        <v>8</v>
      </c>
      <c r="N126" s="98">
        <f>IF(TbRegistroSaidas[[#This Row],[Data do Caixa Previsto]]="",0,YEAR(TbRegistroSaidas[[#This Row],[Data do Caixa Previsto]]))</f>
        <v>2018</v>
      </c>
    </row>
    <row r="127" spans="2:14" ht="17.100000000000001" hidden="1" customHeight="1" x14ac:dyDescent="0.25">
      <c r="B127" s="93">
        <v>43375.491443107414</v>
      </c>
      <c r="C127" s="94">
        <v>43319</v>
      </c>
      <c r="D127" s="94">
        <v>43375.491443107414</v>
      </c>
      <c r="E127" s="95" t="s">
        <v>40</v>
      </c>
      <c r="F127" s="95" t="s">
        <v>34</v>
      </c>
      <c r="G127" s="95" t="s">
        <v>409</v>
      </c>
      <c r="H127" s="96">
        <v>4947</v>
      </c>
      <c r="I127" s="97">
        <f>IF(TbRegistroSaidas[[#This Row],[Data do Caixa Realizado]]="",0,MONTH(TbRegistroSaidas[[#This Row],[Data do Caixa Realizado]]))</f>
        <v>10</v>
      </c>
      <c r="J127" s="98">
        <f>IF(TbRegistroSaidas[[#This Row],[Data do Caixa Realizado]]="",0,YEAR(TbRegistroSaidas[[#This Row],[Data do Caixa Realizado]]))</f>
        <v>2018</v>
      </c>
      <c r="K127" s="97">
        <f>IF(TbRegistroSaidas[[#This Row],[Data da Competência]]="",0,MONTH(TbRegistroSaidas[[#This Row],[Data da Competência]]))</f>
        <v>8</v>
      </c>
      <c r="L127" s="98">
        <f>IF(TbRegistroSaidas[[#This Row],[Data da Competência]]="",0,YEAR(TbRegistroSaidas[[#This Row],[Data da Competência]]))</f>
        <v>2018</v>
      </c>
      <c r="M127" s="98">
        <f>IF(TbRegistroSaidas[[#This Row],[Data do Caixa Previsto]]="",0,MONTH(TbRegistroSaidas[[#This Row],[Data do Caixa Previsto]]))</f>
        <v>10</v>
      </c>
      <c r="N127" s="98">
        <f>IF(TbRegistroSaidas[[#This Row],[Data do Caixa Previsto]]="",0,YEAR(TbRegistroSaidas[[#This Row],[Data do Caixa Previsto]]))</f>
        <v>2018</v>
      </c>
    </row>
    <row r="128" spans="2:14" ht="17.100000000000001" hidden="1" customHeight="1" x14ac:dyDescent="0.25">
      <c r="B128" s="93">
        <v>43368.704862392784</v>
      </c>
      <c r="C128" s="94">
        <v>43322</v>
      </c>
      <c r="D128" s="94">
        <v>43368.704862392784</v>
      </c>
      <c r="E128" s="95" t="s">
        <v>40</v>
      </c>
      <c r="F128" s="95" t="s">
        <v>38</v>
      </c>
      <c r="G128" s="95" t="s">
        <v>410</v>
      </c>
      <c r="H128" s="96">
        <v>902</v>
      </c>
      <c r="I128" s="97">
        <f>IF(TbRegistroSaidas[[#This Row],[Data do Caixa Realizado]]="",0,MONTH(TbRegistroSaidas[[#This Row],[Data do Caixa Realizado]]))</f>
        <v>9</v>
      </c>
      <c r="J128" s="98">
        <f>IF(TbRegistroSaidas[[#This Row],[Data do Caixa Realizado]]="",0,YEAR(TbRegistroSaidas[[#This Row],[Data do Caixa Realizado]]))</f>
        <v>2018</v>
      </c>
      <c r="K128" s="97">
        <f>IF(TbRegistroSaidas[[#This Row],[Data da Competência]]="",0,MONTH(TbRegistroSaidas[[#This Row],[Data da Competência]]))</f>
        <v>8</v>
      </c>
      <c r="L128" s="98">
        <f>IF(TbRegistroSaidas[[#This Row],[Data da Competência]]="",0,YEAR(TbRegistroSaidas[[#This Row],[Data da Competência]]))</f>
        <v>2018</v>
      </c>
      <c r="M128" s="98">
        <f>IF(TbRegistroSaidas[[#This Row],[Data do Caixa Previsto]]="",0,MONTH(TbRegistroSaidas[[#This Row],[Data do Caixa Previsto]]))</f>
        <v>9</v>
      </c>
      <c r="N128" s="98">
        <f>IF(TbRegistroSaidas[[#This Row],[Data do Caixa Previsto]]="",0,YEAR(TbRegistroSaidas[[#This Row],[Data do Caixa Previsto]]))</f>
        <v>2018</v>
      </c>
    </row>
    <row r="129" spans="2:14" ht="17.100000000000001" hidden="1" customHeight="1" x14ac:dyDescent="0.25">
      <c r="B129" s="93">
        <v>43366.872016051886</v>
      </c>
      <c r="C129" s="94">
        <v>43324</v>
      </c>
      <c r="D129" s="94">
        <v>43366.872016051886</v>
      </c>
      <c r="E129" s="95" t="s">
        <v>40</v>
      </c>
      <c r="F129" s="95" t="s">
        <v>34</v>
      </c>
      <c r="G129" s="95" t="s">
        <v>411</v>
      </c>
      <c r="H129" s="96">
        <v>432</v>
      </c>
      <c r="I129" s="97">
        <f>IF(TbRegistroSaidas[[#This Row],[Data do Caixa Realizado]]="",0,MONTH(TbRegistroSaidas[[#This Row],[Data do Caixa Realizado]]))</f>
        <v>9</v>
      </c>
      <c r="J129" s="98">
        <f>IF(TbRegistroSaidas[[#This Row],[Data do Caixa Realizado]]="",0,YEAR(TbRegistroSaidas[[#This Row],[Data do Caixa Realizado]]))</f>
        <v>2018</v>
      </c>
      <c r="K129" s="97">
        <f>IF(TbRegistroSaidas[[#This Row],[Data da Competência]]="",0,MONTH(TbRegistroSaidas[[#This Row],[Data da Competência]]))</f>
        <v>8</v>
      </c>
      <c r="L129" s="98">
        <f>IF(TbRegistroSaidas[[#This Row],[Data da Competência]]="",0,YEAR(TbRegistroSaidas[[#This Row],[Data da Competência]]))</f>
        <v>2018</v>
      </c>
      <c r="M129" s="98">
        <f>IF(TbRegistroSaidas[[#This Row],[Data do Caixa Previsto]]="",0,MONTH(TbRegistroSaidas[[#This Row],[Data do Caixa Previsto]]))</f>
        <v>9</v>
      </c>
      <c r="N129" s="98">
        <f>IF(TbRegistroSaidas[[#This Row],[Data do Caixa Previsto]]="",0,YEAR(TbRegistroSaidas[[#This Row],[Data do Caixa Previsto]]))</f>
        <v>2018</v>
      </c>
    </row>
    <row r="130" spans="2:14" ht="17.100000000000001" hidden="1" customHeight="1" x14ac:dyDescent="0.25">
      <c r="B130" s="93">
        <v>43356.956112414089</v>
      </c>
      <c r="C130" s="94">
        <v>43327</v>
      </c>
      <c r="D130" s="94">
        <v>43356.956112414089</v>
      </c>
      <c r="E130" s="95" t="s">
        <v>40</v>
      </c>
      <c r="F130" s="95" t="s">
        <v>35</v>
      </c>
      <c r="G130" s="95" t="s">
        <v>412</v>
      </c>
      <c r="H130" s="96">
        <v>4084</v>
      </c>
      <c r="I130" s="97">
        <f>IF(TbRegistroSaidas[[#This Row],[Data do Caixa Realizado]]="",0,MONTH(TbRegistroSaidas[[#This Row],[Data do Caixa Realizado]]))</f>
        <v>9</v>
      </c>
      <c r="J130" s="98">
        <f>IF(TbRegistroSaidas[[#This Row],[Data do Caixa Realizado]]="",0,YEAR(TbRegistroSaidas[[#This Row],[Data do Caixa Realizado]]))</f>
        <v>2018</v>
      </c>
      <c r="K130" s="97">
        <f>IF(TbRegistroSaidas[[#This Row],[Data da Competência]]="",0,MONTH(TbRegistroSaidas[[#This Row],[Data da Competência]]))</f>
        <v>8</v>
      </c>
      <c r="L130" s="98">
        <f>IF(TbRegistroSaidas[[#This Row],[Data da Competência]]="",0,YEAR(TbRegistroSaidas[[#This Row],[Data da Competência]]))</f>
        <v>2018</v>
      </c>
      <c r="M130" s="98">
        <f>IF(TbRegistroSaidas[[#This Row],[Data do Caixa Previsto]]="",0,MONTH(TbRegistroSaidas[[#This Row],[Data do Caixa Previsto]]))</f>
        <v>9</v>
      </c>
      <c r="N130" s="98">
        <f>IF(TbRegistroSaidas[[#This Row],[Data do Caixa Previsto]]="",0,YEAR(TbRegistroSaidas[[#This Row],[Data do Caixa Previsto]]))</f>
        <v>2018</v>
      </c>
    </row>
    <row r="131" spans="2:14" ht="17.100000000000001" hidden="1" customHeight="1" x14ac:dyDescent="0.25">
      <c r="B131" s="93">
        <v>43433.012235706425</v>
      </c>
      <c r="C131" s="94">
        <v>43334</v>
      </c>
      <c r="D131" s="94">
        <v>43359.016635810432</v>
      </c>
      <c r="E131" s="95" t="s">
        <v>40</v>
      </c>
      <c r="F131" s="95" t="s">
        <v>46</v>
      </c>
      <c r="G131" s="95" t="s">
        <v>413</v>
      </c>
      <c r="H131" s="96">
        <v>1054</v>
      </c>
      <c r="I131" s="97">
        <f>IF(TbRegistroSaidas[[#This Row],[Data do Caixa Realizado]]="",0,MONTH(TbRegistroSaidas[[#This Row],[Data do Caixa Realizado]]))</f>
        <v>11</v>
      </c>
      <c r="J131" s="98">
        <f>IF(TbRegistroSaidas[[#This Row],[Data do Caixa Realizado]]="",0,YEAR(TbRegistroSaidas[[#This Row],[Data do Caixa Realizado]]))</f>
        <v>2018</v>
      </c>
      <c r="K131" s="97">
        <f>IF(TbRegistroSaidas[[#This Row],[Data da Competência]]="",0,MONTH(TbRegistroSaidas[[#This Row],[Data da Competência]]))</f>
        <v>8</v>
      </c>
      <c r="L131" s="98">
        <f>IF(TbRegistroSaidas[[#This Row],[Data da Competência]]="",0,YEAR(TbRegistroSaidas[[#This Row],[Data da Competência]]))</f>
        <v>2018</v>
      </c>
      <c r="M131" s="98">
        <f>IF(TbRegistroSaidas[[#This Row],[Data do Caixa Previsto]]="",0,MONTH(TbRegistroSaidas[[#This Row],[Data do Caixa Previsto]]))</f>
        <v>9</v>
      </c>
      <c r="N131" s="98">
        <f>IF(TbRegistroSaidas[[#This Row],[Data do Caixa Previsto]]="",0,YEAR(TbRegistroSaidas[[#This Row],[Data do Caixa Previsto]]))</f>
        <v>2018</v>
      </c>
    </row>
    <row r="132" spans="2:14" ht="17.100000000000001" hidden="1" customHeight="1" x14ac:dyDescent="0.25">
      <c r="B132" s="93">
        <v>43352.077398814596</v>
      </c>
      <c r="C132" s="94">
        <v>43335</v>
      </c>
      <c r="D132" s="94">
        <v>43352.077398814596</v>
      </c>
      <c r="E132" s="95" t="s">
        <v>40</v>
      </c>
      <c r="F132" s="95" t="s">
        <v>34</v>
      </c>
      <c r="G132" s="95" t="s">
        <v>414</v>
      </c>
      <c r="H132" s="96">
        <v>4608</v>
      </c>
      <c r="I132" s="97">
        <f>IF(TbRegistroSaidas[[#This Row],[Data do Caixa Realizado]]="",0,MONTH(TbRegistroSaidas[[#This Row],[Data do Caixa Realizado]]))</f>
        <v>9</v>
      </c>
      <c r="J132" s="98">
        <f>IF(TbRegistroSaidas[[#This Row],[Data do Caixa Realizado]]="",0,YEAR(TbRegistroSaidas[[#This Row],[Data do Caixa Realizado]]))</f>
        <v>2018</v>
      </c>
      <c r="K132" s="97">
        <f>IF(TbRegistroSaidas[[#This Row],[Data da Competência]]="",0,MONTH(TbRegistroSaidas[[#This Row],[Data da Competência]]))</f>
        <v>8</v>
      </c>
      <c r="L132" s="98">
        <f>IF(TbRegistroSaidas[[#This Row],[Data da Competência]]="",0,YEAR(TbRegistroSaidas[[#This Row],[Data da Competência]]))</f>
        <v>2018</v>
      </c>
      <c r="M132" s="98">
        <f>IF(TbRegistroSaidas[[#This Row],[Data do Caixa Previsto]]="",0,MONTH(TbRegistroSaidas[[#This Row],[Data do Caixa Previsto]]))</f>
        <v>9</v>
      </c>
      <c r="N132" s="98">
        <f>IF(TbRegistroSaidas[[#This Row],[Data do Caixa Previsto]]="",0,YEAR(TbRegistroSaidas[[#This Row],[Data do Caixa Previsto]]))</f>
        <v>2018</v>
      </c>
    </row>
    <row r="133" spans="2:14" ht="17.100000000000001" hidden="1" customHeight="1" x14ac:dyDescent="0.25">
      <c r="B133" s="93">
        <v>43363.149663367352</v>
      </c>
      <c r="C133" s="94">
        <v>43340</v>
      </c>
      <c r="D133" s="94">
        <v>43363.149663367352</v>
      </c>
      <c r="E133" s="95" t="s">
        <v>40</v>
      </c>
      <c r="F133" s="95" t="s">
        <v>38</v>
      </c>
      <c r="G133" s="95" t="s">
        <v>415</v>
      </c>
      <c r="H133" s="96">
        <v>1238</v>
      </c>
      <c r="I133" s="97">
        <f>IF(TbRegistroSaidas[[#This Row],[Data do Caixa Realizado]]="",0,MONTH(TbRegistroSaidas[[#This Row],[Data do Caixa Realizado]]))</f>
        <v>9</v>
      </c>
      <c r="J133" s="98">
        <f>IF(TbRegistroSaidas[[#This Row],[Data do Caixa Realizado]]="",0,YEAR(TbRegistroSaidas[[#This Row],[Data do Caixa Realizado]]))</f>
        <v>2018</v>
      </c>
      <c r="K133" s="97">
        <f>IF(TbRegistroSaidas[[#This Row],[Data da Competência]]="",0,MONTH(TbRegistroSaidas[[#This Row],[Data da Competência]]))</f>
        <v>8</v>
      </c>
      <c r="L133" s="98">
        <f>IF(TbRegistroSaidas[[#This Row],[Data da Competência]]="",0,YEAR(TbRegistroSaidas[[#This Row],[Data da Competência]]))</f>
        <v>2018</v>
      </c>
      <c r="M133" s="98">
        <f>IF(TbRegistroSaidas[[#This Row],[Data do Caixa Previsto]]="",0,MONTH(TbRegistroSaidas[[#This Row],[Data do Caixa Previsto]]))</f>
        <v>9</v>
      </c>
      <c r="N133" s="98">
        <f>IF(TbRegistroSaidas[[#This Row],[Data do Caixa Previsto]]="",0,YEAR(TbRegistroSaidas[[#This Row],[Data do Caixa Previsto]]))</f>
        <v>2018</v>
      </c>
    </row>
    <row r="134" spans="2:14" ht="17.100000000000001" hidden="1" customHeight="1" x14ac:dyDescent="0.25">
      <c r="B134" s="93">
        <v>43370.729955212279</v>
      </c>
      <c r="C134" s="94">
        <v>43346</v>
      </c>
      <c r="D134" s="94">
        <v>43370.729955212279</v>
      </c>
      <c r="E134" s="95" t="s">
        <v>40</v>
      </c>
      <c r="F134" s="95" t="s">
        <v>46</v>
      </c>
      <c r="G134" s="95" t="s">
        <v>416</v>
      </c>
      <c r="H134" s="96">
        <v>1342</v>
      </c>
      <c r="I134" s="97">
        <f>IF(TbRegistroSaidas[[#This Row],[Data do Caixa Realizado]]="",0,MONTH(TbRegistroSaidas[[#This Row],[Data do Caixa Realizado]]))</f>
        <v>9</v>
      </c>
      <c r="J134" s="98">
        <f>IF(TbRegistroSaidas[[#This Row],[Data do Caixa Realizado]]="",0,YEAR(TbRegistroSaidas[[#This Row],[Data do Caixa Realizado]]))</f>
        <v>2018</v>
      </c>
      <c r="K134" s="97">
        <f>IF(TbRegistroSaidas[[#This Row],[Data da Competência]]="",0,MONTH(TbRegistroSaidas[[#This Row],[Data da Competência]]))</f>
        <v>9</v>
      </c>
      <c r="L134" s="98">
        <f>IF(TbRegistroSaidas[[#This Row],[Data da Competência]]="",0,YEAR(TbRegistroSaidas[[#This Row],[Data da Competência]]))</f>
        <v>2018</v>
      </c>
      <c r="M134" s="98">
        <f>IF(TbRegistroSaidas[[#This Row],[Data do Caixa Previsto]]="",0,MONTH(TbRegistroSaidas[[#This Row],[Data do Caixa Previsto]]))</f>
        <v>9</v>
      </c>
      <c r="N134" s="98">
        <f>IF(TbRegistroSaidas[[#This Row],[Data do Caixa Previsto]]="",0,YEAR(TbRegistroSaidas[[#This Row],[Data do Caixa Previsto]]))</f>
        <v>2018</v>
      </c>
    </row>
    <row r="135" spans="2:14" ht="17.100000000000001" hidden="1" customHeight="1" x14ac:dyDescent="0.25">
      <c r="B135" s="93">
        <v>43438.840632706146</v>
      </c>
      <c r="C135" s="94">
        <v>43350</v>
      </c>
      <c r="D135" s="94">
        <v>43402.779511524925</v>
      </c>
      <c r="E135" s="95" t="s">
        <v>40</v>
      </c>
      <c r="F135" s="95" t="s">
        <v>34</v>
      </c>
      <c r="G135" s="95" t="s">
        <v>417</v>
      </c>
      <c r="H135" s="96">
        <v>2936</v>
      </c>
      <c r="I135" s="97">
        <f>IF(TbRegistroSaidas[[#This Row],[Data do Caixa Realizado]]="",0,MONTH(TbRegistroSaidas[[#This Row],[Data do Caixa Realizado]]))</f>
        <v>12</v>
      </c>
      <c r="J135" s="98">
        <f>IF(TbRegistroSaidas[[#This Row],[Data do Caixa Realizado]]="",0,YEAR(TbRegistroSaidas[[#This Row],[Data do Caixa Realizado]]))</f>
        <v>2018</v>
      </c>
      <c r="K135" s="97">
        <f>IF(TbRegistroSaidas[[#This Row],[Data da Competência]]="",0,MONTH(TbRegistroSaidas[[#This Row],[Data da Competência]]))</f>
        <v>9</v>
      </c>
      <c r="L135" s="98">
        <f>IF(TbRegistroSaidas[[#This Row],[Data da Competência]]="",0,YEAR(TbRegistroSaidas[[#This Row],[Data da Competência]]))</f>
        <v>2018</v>
      </c>
      <c r="M135" s="98">
        <f>IF(TbRegistroSaidas[[#This Row],[Data do Caixa Previsto]]="",0,MONTH(TbRegistroSaidas[[#This Row],[Data do Caixa Previsto]]))</f>
        <v>10</v>
      </c>
      <c r="N135" s="98">
        <f>IF(TbRegistroSaidas[[#This Row],[Data do Caixa Previsto]]="",0,YEAR(TbRegistroSaidas[[#This Row],[Data do Caixa Previsto]]))</f>
        <v>2018</v>
      </c>
    </row>
    <row r="136" spans="2:14" ht="17.100000000000001" hidden="1" customHeight="1" x14ac:dyDescent="0.25">
      <c r="B136" s="93">
        <v>43381.142100455778</v>
      </c>
      <c r="C136" s="94">
        <v>43351</v>
      </c>
      <c r="D136" s="94">
        <v>43381.142100455778</v>
      </c>
      <c r="E136" s="95" t="s">
        <v>40</v>
      </c>
      <c r="F136" s="95" t="s">
        <v>46</v>
      </c>
      <c r="G136" s="95" t="s">
        <v>418</v>
      </c>
      <c r="H136" s="96">
        <v>875</v>
      </c>
      <c r="I136" s="97">
        <f>IF(TbRegistroSaidas[[#This Row],[Data do Caixa Realizado]]="",0,MONTH(TbRegistroSaidas[[#This Row],[Data do Caixa Realizado]]))</f>
        <v>10</v>
      </c>
      <c r="J136" s="98">
        <f>IF(TbRegistroSaidas[[#This Row],[Data do Caixa Realizado]]="",0,YEAR(TbRegistroSaidas[[#This Row],[Data do Caixa Realizado]]))</f>
        <v>2018</v>
      </c>
      <c r="K136" s="97">
        <f>IF(TbRegistroSaidas[[#This Row],[Data da Competência]]="",0,MONTH(TbRegistroSaidas[[#This Row],[Data da Competência]]))</f>
        <v>9</v>
      </c>
      <c r="L136" s="98">
        <f>IF(TbRegistroSaidas[[#This Row],[Data da Competência]]="",0,YEAR(TbRegistroSaidas[[#This Row],[Data da Competência]]))</f>
        <v>2018</v>
      </c>
      <c r="M136" s="98">
        <f>IF(TbRegistroSaidas[[#This Row],[Data do Caixa Previsto]]="",0,MONTH(TbRegistroSaidas[[#This Row],[Data do Caixa Previsto]]))</f>
        <v>10</v>
      </c>
      <c r="N136" s="98">
        <f>IF(TbRegistroSaidas[[#This Row],[Data do Caixa Previsto]]="",0,YEAR(TbRegistroSaidas[[#This Row],[Data do Caixa Previsto]]))</f>
        <v>2018</v>
      </c>
    </row>
    <row r="137" spans="2:14" ht="17.100000000000001" hidden="1" customHeight="1" x14ac:dyDescent="0.25">
      <c r="B137" s="93">
        <v>43355.021702138809</v>
      </c>
      <c r="C137" s="94">
        <v>43353</v>
      </c>
      <c r="D137" s="94">
        <v>43355.021702138809</v>
      </c>
      <c r="E137" s="95" t="s">
        <v>40</v>
      </c>
      <c r="F137" s="95" t="s">
        <v>36</v>
      </c>
      <c r="G137" s="95" t="s">
        <v>419</v>
      </c>
      <c r="H137" s="96">
        <v>159</v>
      </c>
      <c r="I137" s="97">
        <f>IF(TbRegistroSaidas[[#This Row],[Data do Caixa Realizado]]="",0,MONTH(TbRegistroSaidas[[#This Row],[Data do Caixa Realizado]]))</f>
        <v>9</v>
      </c>
      <c r="J137" s="98">
        <f>IF(TbRegistroSaidas[[#This Row],[Data do Caixa Realizado]]="",0,YEAR(TbRegistroSaidas[[#This Row],[Data do Caixa Realizado]]))</f>
        <v>2018</v>
      </c>
      <c r="K137" s="97">
        <f>IF(TbRegistroSaidas[[#This Row],[Data da Competência]]="",0,MONTH(TbRegistroSaidas[[#This Row],[Data da Competência]]))</f>
        <v>9</v>
      </c>
      <c r="L137" s="98">
        <f>IF(TbRegistroSaidas[[#This Row],[Data da Competência]]="",0,YEAR(TbRegistroSaidas[[#This Row],[Data da Competência]]))</f>
        <v>2018</v>
      </c>
      <c r="M137" s="98">
        <f>IF(TbRegistroSaidas[[#This Row],[Data do Caixa Previsto]]="",0,MONTH(TbRegistroSaidas[[#This Row],[Data do Caixa Previsto]]))</f>
        <v>9</v>
      </c>
      <c r="N137" s="98">
        <f>IF(TbRegistroSaidas[[#This Row],[Data do Caixa Previsto]]="",0,YEAR(TbRegistroSaidas[[#This Row],[Data do Caixa Previsto]]))</f>
        <v>2018</v>
      </c>
    </row>
    <row r="138" spans="2:14" ht="17.100000000000001" hidden="1" customHeight="1" x14ac:dyDescent="0.25">
      <c r="B138" s="93">
        <v>43382.641285204452</v>
      </c>
      <c r="C138" s="94">
        <v>43358</v>
      </c>
      <c r="D138" s="94">
        <v>43382.641285204452</v>
      </c>
      <c r="E138" s="95" t="s">
        <v>40</v>
      </c>
      <c r="F138" s="95" t="s">
        <v>46</v>
      </c>
      <c r="G138" s="95" t="s">
        <v>420</v>
      </c>
      <c r="H138" s="96">
        <v>2933</v>
      </c>
      <c r="I138" s="97">
        <f>IF(TbRegistroSaidas[[#This Row],[Data do Caixa Realizado]]="",0,MONTH(TbRegistroSaidas[[#This Row],[Data do Caixa Realizado]]))</f>
        <v>10</v>
      </c>
      <c r="J138" s="98">
        <f>IF(TbRegistroSaidas[[#This Row],[Data do Caixa Realizado]]="",0,YEAR(TbRegistroSaidas[[#This Row],[Data do Caixa Realizado]]))</f>
        <v>2018</v>
      </c>
      <c r="K138" s="97">
        <f>IF(TbRegistroSaidas[[#This Row],[Data da Competência]]="",0,MONTH(TbRegistroSaidas[[#This Row],[Data da Competência]]))</f>
        <v>9</v>
      </c>
      <c r="L138" s="98">
        <f>IF(TbRegistroSaidas[[#This Row],[Data da Competência]]="",0,YEAR(TbRegistroSaidas[[#This Row],[Data da Competência]]))</f>
        <v>2018</v>
      </c>
      <c r="M138" s="98">
        <f>IF(TbRegistroSaidas[[#This Row],[Data do Caixa Previsto]]="",0,MONTH(TbRegistroSaidas[[#This Row],[Data do Caixa Previsto]]))</f>
        <v>10</v>
      </c>
      <c r="N138" s="98">
        <f>IF(TbRegistroSaidas[[#This Row],[Data do Caixa Previsto]]="",0,YEAR(TbRegistroSaidas[[#This Row],[Data do Caixa Previsto]]))</f>
        <v>2018</v>
      </c>
    </row>
    <row r="139" spans="2:14" ht="17.100000000000001" hidden="1" customHeight="1" x14ac:dyDescent="0.25">
      <c r="B139" s="93">
        <v>43405.129639238316</v>
      </c>
      <c r="C139" s="94">
        <v>43358</v>
      </c>
      <c r="D139" s="94">
        <v>43405.129639238316</v>
      </c>
      <c r="E139" s="95" t="s">
        <v>40</v>
      </c>
      <c r="F139" s="95" t="s">
        <v>46</v>
      </c>
      <c r="G139" s="95" t="s">
        <v>421</v>
      </c>
      <c r="H139" s="96">
        <v>4944</v>
      </c>
      <c r="I139" s="97">
        <f>IF(TbRegistroSaidas[[#This Row],[Data do Caixa Realizado]]="",0,MONTH(TbRegistroSaidas[[#This Row],[Data do Caixa Realizado]]))</f>
        <v>11</v>
      </c>
      <c r="J139" s="98">
        <f>IF(TbRegistroSaidas[[#This Row],[Data do Caixa Realizado]]="",0,YEAR(TbRegistroSaidas[[#This Row],[Data do Caixa Realizado]]))</f>
        <v>2018</v>
      </c>
      <c r="K139" s="97">
        <f>IF(TbRegistroSaidas[[#This Row],[Data da Competência]]="",0,MONTH(TbRegistroSaidas[[#This Row],[Data da Competência]]))</f>
        <v>9</v>
      </c>
      <c r="L139" s="98">
        <f>IF(TbRegistroSaidas[[#This Row],[Data da Competência]]="",0,YEAR(TbRegistroSaidas[[#This Row],[Data da Competência]]))</f>
        <v>2018</v>
      </c>
      <c r="M139" s="98">
        <f>IF(TbRegistroSaidas[[#This Row],[Data do Caixa Previsto]]="",0,MONTH(TbRegistroSaidas[[#This Row],[Data do Caixa Previsto]]))</f>
        <v>11</v>
      </c>
      <c r="N139" s="98">
        <f>IF(TbRegistroSaidas[[#This Row],[Data do Caixa Previsto]]="",0,YEAR(TbRegistroSaidas[[#This Row],[Data do Caixa Previsto]]))</f>
        <v>2018</v>
      </c>
    </row>
    <row r="140" spans="2:14" ht="17.100000000000001" hidden="1" customHeight="1" x14ac:dyDescent="0.25">
      <c r="B140" s="93">
        <v>43377.659993656314</v>
      </c>
      <c r="C140" s="94">
        <v>43362</v>
      </c>
      <c r="D140" s="94">
        <v>43377.659993656314</v>
      </c>
      <c r="E140" s="95" t="s">
        <v>40</v>
      </c>
      <c r="F140" s="95" t="s">
        <v>38</v>
      </c>
      <c r="G140" s="95" t="s">
        <v>422</v>
      </c>
      <c r="H140" s="96">
        <v>4173</v>
      </c>
      <c r="I140" s="97">
        <f>IF(TbRegistroSaidas[[#This Row],[Data do Caixa Realizado]]="",0,MONTH(TbRegistroSaidas[[#This Row],[Data do Caixa Realizado]]))</f>
        <v>10</v>
      </c>
      <c r="J140" s="98">
        <f>IF(TbRegistroSaidas[[#This Row],[Data do Caixa Realizado]]="",0,YEAR(TbRegistroSaidas[[#This Row],[Data do Caixa Realizado]]))</f>
        <v>2018</v>
      </c>
      <c r="K140" s="97">
        <f>IF(TbRegistroSaidas[[#This Row],[Data da Competência]]="",0,MONTH(TbRegistroSaidas[[#This Row],[Data da Competência]]))</f>
        <v>9</v>
      </c>
      <c r="L140" s="98">
        <f>IF(TbRegistroSaidas[[#This Row],[Data da Competência]]="",0,YEAR(TbRegistroSaidas[[#This Row],[Data da Competência]]))</f>
        <v>2018</v>
      </c>
      <c r="M140" s="98">
        <f>IF(TbRegistroSaidas[[#This Row],[Data do Caixa Previsto]]="",0,MONTH(TbRegistroSaidas[[#This Row],[Data do Caixa Previsto]]))</f>
        <v>10</v>
      </c>
      <c r="N140" s="98">
        <f>IF(TbRegistroSaidas[[#This Row],[Data do Caixa Previsto]]="",0,YEAR(TbRegistroSaidas[[#This Row],[Data do Caixa Previsto]]))</f>
        <v>2018</v>
      </c>
    </row>
    <row r="141" spans="2:14" ht="17.100000000000001" hidden="1" customHeight="1" x14ac:dyDescent="0.25">
      <c r="B141" s="93">
        <v>43375.186046774324</v>
      </c>
      <c r="C141" s="94">
        <v>43367</v>
      </c>
      <c r="D141" s="94">
        <v>43375.186046774324</v>
      </c>
      <c r="E141" s="95" t="s">
        <v>40</v>
      </c>
      <c r="F141" s="95" t="s">
        <v>34</v>
      </c>
      <c r="G141" s="95" t="s">
        <v>423</v>
      </c>
      <c r="H141" s="96">
        <v>2065</v>
      </c>
      <c r="I141" s="97">
        <f>IF(TbRegistroSaidas[[#This Row],[Data do Caixa Realizado]]="",0,MONTH(TbRegistroSaidas[[#This Row],[Data do Caixa Realizado]]))</f>
        <v>10</v>
      </c>
      <c r="J141" s="98">
        <f>IF(TbRegistroSaidas[[#This Row],[Data do Caixa Realizado]]="",0,YEAR(TbRegistroSaidas[[#This Row],[Data do Caixa Realizado]]))</f>
        <v>2018</v>
      </c>
      <c r="K141" s="97">
        <f>IF(TbRegistroSaidas[[#This Row],[Data da Competência]]="",0,MONTH(TbRegistroSaidas[[#This Row],[Data da Competência]]))</f>
        <v>9</v>
      </c>
      <c r="L141" s="98">
        <f>IF(TbRegistroSaidas[[#This Row],[Data da Competência]]="",0,YEAR(TbRegistroSaidas[[#This Row],[Data da Competência]]))</f>
        <v>2018</v>
      </c>
      <c r="M141" s="98">
        <f>IF(TbRegistroSaidas[[#This Row],[Data do Caixa Previsto]]="",0,MONTH(TbRegistroSaidas[[#This Row],[Data do Caixa Previsto]]))</f>
        <v>10</v>
      </c>
      <c r="N141" s="98">
        <f>IF(TbRegistroSaidas[[#This Row],[Data do Caixa Previsto]]="",0,YEAR(TbRegistroSaidas[[#This Row],[Data do Caixa Previsto]]))</f>
        <v>2018</v>
      </c>
    </row>
    <row r="142" spans="2:14" ht="17.100000000000001" hidden="1" customHeight="1" x14ac:dyDescent="0.25">
      <c r="B142" s="93">
        <v>43422.470077078746</v>
      </c>
      <c r="C142" s="94">
        <v>43371</v>
      </c>
      <c r="D142" s="94">
        <v>43422.470077078746</v>
      </c>
      <c r="E142" s="95" t="s">
        <v>40</v>
      </c>
      <c r="F142" s="95" t="s">
        <v>35</v>
      </c>
      <c r="G142" s="95" t="s">
        <v>424</v>
      </c>
      <c r="H142" s="96">
        <v>521</v>
      </c>
      <c r="I142" s="97">
        <f>IF(TbRegistroSaidas[[#This Row],[Data do Caixa Realizado]]="",0,MONTH(TbRegistroSaidas[[#This Row],[Data do Caixa Realizado]]))</f>
        <v>11</v>
      </c>
      <c r="J142" s="98">
        <f>IF(TbRegistroSaidas[[#This Row],[Data do Caixa Realizado]]="",0,YEAR(TbRegistroSaidas[[#This Row],[Data do Caixa Realizado]]))</f>
        <v>2018</v>
      </c>
      <c r="K142" s="97">
        <f>IF(TbRegistroSaidas[[#This Row],[Data da Competência]]="",0,MONTH(TbRegistroSaidas[[#This Row],[Data da Competência]]))</f>
        <v>9</v>
      </c>
      <c r="L142" s="98">
        <f>IF(TbRegistroSaidas[[#This Row],[Data da Competência]]="",0,YEAR(TbRegistroSaidas[[#This Row],[Data da Competência]]))</f>
        <v>2018</v>
      </c>
      <c r="M142" s="98">
        <f>IF(TbRegistroSaidas[[#This Row],[Data do Caixa Previsto]]="",0,MONTH(TbRegistroSaidas[[#This Row],[Data do Caixa Previsto]]))</f>
        <v>11</v>
      </c>
      <c r="N142" s="98">
        <f>IF(TbRegistroSaidas[[#This Row],[Data do Caixa Previsto]]="",0,YEAR(TbRegistroSaidas[[#This Row],[Data do Caixa Previsto]]))</f>
        <v>2018</v>
      </c>
    </row>
    <row r="143" spans="2:14" ht="17.100000000000001" hidden="1" customHeight="1" x14ac:dyDescent="0.25">
      <c r="B143" s="93">
        <v>43417.82681558784</v>
      </c>
      <c r="C143" s="94">
        <v>43374</v>
      </c>
      <c r="D143" s="94">
        <v>43417.82681558784</v>
      </c>
      <c r="E143" s="95" t="s">
        <v>40</v>
      </c>
      <c r="F143" s="95" t="s">
        <v>35</v>
      </c>
      <c r="G143" s="95" t="s">
        <v>425</v>
      </c>
      <c r="H143" s="96">
        <v>819</v>
      </c>
      <c r="I143" s="97">
        <f>IF(TbRegistroSaidas[[#This Row],[Data do Caixa Realizado]]="",0,MONTH(TbRegistroSaidas[[#This Row],[Data do Caixa Realizado]]))</f>
        <v>11</v>
      </c>
      <c r="J143" s="98">
        <f>IF(TbRegistroSaidas[[#This Row],[Data do Caixa Realizado]]="",0,YEAR(TbRegistroSaidas[[#This Row],[Data do Caixa Realizado]]))</f>
        <v>2018</v>
      </c>
      <c r="K143" s="97">
        <f>IF(TbRegistroSaidas[[#This Row],[Data da Competência]]="",0,MONTH(TbRegistroSaidas[[#This Row],[Data da Competência]]))</f>
        <v>10</v>
      </c>
      <c r="L143" s="98">
        <f>IF(TbRegistroSaidas[[#This Row],[Data da Competência]]="",0,YEAR(TbRegistroSaidas[[#This Row],[Data da Competência]]))</f>
        <v>2018</v>
      </c>
      <c r="M143" s="98">
        <f>IF(TbRegistroSaidas[[#This Row],[Data do Caixa Previsto]]="",0,MONTH(TbRegistroSaidas[[#This Row],[Data do Caixa Previsto]]))</f>
        <v>11</v>
      </c>
      <c r="N143" s="98">
        <f>IF(TbRegistroSaidas[[#This Row],[Data do Caixa Previsto]]="",0,YEAR(TbRegistroSaidas[[#This Row],[Data do Caixa Previsto]]))</f>
        <v>2018</v>
      </c>
    </row>
    <row r="144" spans="2:14" ht="17.100000000000001" hidden="1" customHeight="1" x14ac:dyDescent="0.25">
      <c r="B144" s="93">
        <v>43433.158712252123</v>
      </c>
      <c r="C144" s="94">
        <v>43377</v>
      </c>
      <c r="D144" s="94">
        <v>43433.158712252123</v>
      </c>
      <c r="E144" s="95" t="s">
        <v>40</v>
      </c>
      <c r="F144" s="95" t="s">
        <v>38</v>
      </c>
      <c r="G144" s="95" t="s">
        <v>426</v>
      </c>
      <c r="H144" s="96">
        <v>1260</v>
      </c>
      <c r="I144" s="97">
        <f>IF(TbRegistroSaidas[[#This Row],[Data do Caixa Realizado]]="",0,MONTH(TbRegistroSaidas[[#This Row],[Data do Caixa Realizado]]))</f>
        <v>11</v>
      </c>
      <c r="J144" s="98">
        <f>IF(TbRegistroSaidas[[#This Row],[Data do Caixa Realizado]]="",0,YEAR(TbRegistroSaidas[[#This Row],[Data do Caixa Realizado]]))</f>
        <v>2018</v>
      </c>
      <c r="K144" s="97">
        <f>IF(TbRegistroSaidas[[#This Row],[Data da Competência]]="",0,MONTH(TbRegistroSaidas[[#This Row],[Data da Competência]]))</f>
        <v>10</v>
      </c>
      <c r="L144" s="98">
        <f>IF(TbRegistroSaidas[[#This Row],[Data da Competência]]="",0,YEAR(TbRegistroSaidas[[#This Row],[Data da Competência]]))</f>
        <v>2018</v>
      </c>
      <c r="M144" s="98">
        <f>IF(TbRegistroSaidas[[#This Row],[Data do Caixa Previsto]]="",0,MONTH(TbRegistroSaidas[[#This Row],[Data do Caixa Previsto]]))</f>
        <v>11</v>
      </c>
      <c r="N144" s="98">
        <f>IF(TbRegistroSaidas[[#This Row],[Data do Caixa Previsto]]="",0,YEAR(TbRegistroSaidas[[#This Row],[Data do Caixa Previsto]]))</f>
        <v>2018</v>
      </c>
    </row>
    <row r="145" spans="2:14" ht="17.100000000000001" hidden="1" customHeight="1" x14ac:dyDescent="0.25">
      <c r="B145" s="93">
        <v>43389.890057350683</v>
      </c>
      <c r="C145" s="94">
        <v>43383</v>
      </c>
      <c r="D145" s="94">
        <v>43389.890057350683</v>
      </c>
      <c r="E145" s="95" t="s">
        <v>40</v>
      </c>
      <c r="F145" s="95" t="s">
        <v>34</v>
      </c>
      <c r="G145" s="95" t="s">
        <v>427</v>
      </c>
      <c r="H145" s="96">
        <v>2998</v>
      </c>
      <c r="I145" s="97">
        <f>IF(TbRegistroSaidas[[#This Row],[Data do Caixa Realizado]]="",0,MONTH(TbRegistroSaidas[[#This Row],[Data do Caixa Realizado]]))</f>
        <v>10</v>
      </c>
      <c r="J145" s="98">
        <f>IF(TbRegistroSaidas[[#This Row],[Data do Caixa Realizado]]="",0,YEAR(TbRegistroSaidas[[#This Row],[Data do Caixa Realizado]]))</f>
        <v>2018</v>
      </c>
      <c r="K145" s="97">
        <f>IF(TbRegistroSaidas[[#This Row],[Data da Competência]]="",0,MONTH(TbRegistroSaidas[[#This Row],[Data da Competência]]))</f>
        <v>10</v>
      </c>
      <c r="L145" s="98">
        <f>IF(TbRegistroSaidas[[#This Row],[Data da Competência]]="",0,YEAR(TbRegistroSaidas[[#This Row],[Data da Competência]]))</f>
        <v>2018</v>
      </c>
      <c r="M145" s="98">
        <f>IF(TbRegistroSaidas[[#This Row],[Data do Caixa Previsto]]="",0,MONTH(TbRegistroSaidas[[#This Row],[Data do Caixa Previsto]]))</f>
        <v>10</v>
      </c>
      <c r="N145" s="98">
        <f>IF(TbRegistroSaidas[[#This Row],[Data do Caixa Previsto]]="",0,YEAR(TbRegistroSaidas[[#This Row],[Data do Caixa Previsto]]))</f>
        <v>2018</v>
      </c>
    </row>
    <row r="146" spans="2:14" ht="17.100000000000001" hidden="1" customHeight="1" x14ac:dyDescent="0.25">
      <c r="B146" s="93">
        <v>43404.046693214259</v>
      </c>
      <c r="C146" s="94">
        <v>43385</v>
      </c>
      <c r="D146" s="94">
        <v>43404.046693214259</v>
      </c>
      <c r="E146" s="95" t="s">
        <v>40</v>
      </c>
      <c r="F146" s="95" t="s">
        <v>34</v>
      </c>
      <c r="G146" s="95" t="s">
        <v>428</v>
      </c>
      <c r="H146" s="96">
        <v>4287</v>
      </c>
      <c r="I146" s="97">
        <f>IF(TbRegistroSaidas[[#This Row],[Data do Caixa Realizado]]="",0,MONTH(TbRegistroSaidas[[#This Row],[Data do Caixa Realizado]]))</f>
        <v>10</v>
      </c>
      <c r="J146" s="98">
        <f>IF(TbRegistroSaidas[[#This Row],[Data do Caixa Realizado]]="",0,YEAR(TbRegistroSaidas[[#This Row],[Data do Caixa Realizado]]))</f>
        <v>2018</v>
      </c>
      <c r="K146" s="97">
        <f>IF(TbRegistroSaidas[[#This Row],[Data da Competência]]="",0,MONTH(TbRegistroSaidas[[#This Row],[Data da Competência]]))</f>
        <v>10</v>
      </c>
      <c r="L146" s="98">
        <f>IF(TbRegistroSaidas[[#This Row],[Data da Competência]]="",0,YEAR(TbRegistroSaidas[[#This Row],[Data da Competência]]))</f>
        <v>2018</v>
      </c>
      <c r="M146" s="98">
        <f>IF(TbRegistroSaidas[[#This Row],[Data do Caixa Previsto]]="",0,MONTH(TbRegistroSaidas[[#This Row],[Data do Caixa Previsto]]))</f>
        <v>10</v>
      </c>
      <c r="N146" s="98">
        <f>IF(TbRegistroSaidas[[#This Row],[Data do Caixa Previsto]]="",0,YEAR(TbRegistroSaidas[[#This Row],[Data do Caixa Previsto]]))</f>
        <v>2018</v>
      </c>
    </row>
    <row r="147" spans="2:14" ht="17.100000000000001" hidden="1" customHeight="1" x14ac:dyDescent="0.25">
      <c r="B147" s="93">
        <v>43507.755970956488</v>
      </c>
      <c r="C147" s="94">
        <v>43387</v>
      </c>
      <c r="D147" s="94">
        <v>43428.148562697053</v>
      </c>
      <c r="E147" s="95" t="s">
        <v>40</v>
      </c>
      <c r="F147" s="95" t="s">
        <v>36</v>
      </c>
      <c r="G147" s="95" t="s">
        <v>429</v>
      </c>
      <c r="H147" s="96">
        <v>2015</v>
      </c>
      <c r="I147" s="97">
        <f>IF(TbRegistroSaidas[[#This Row],[Data do Caixa Realizado]]="",0,MONTH(TbRegistroSaidas[[#This Row],[Data do Caixa Realizado]]))</f>
        <v>2</v>
      </c>
      <c r="J147" s="98">
        <f>IF(TbRegistroSaidas[[#This Row],[Data do Caixa Realizado]]="",0,YEAR(TbRegistroSaidas[[#This Row],[Data do Caixa Realizado]]))</f>
        <v>2019</v>
      </c>
      <c r="K147" s="97">
        <f>IF(TbRegistroSaidas[[#This Row],[Data da Competência]]="",0,MONTH(TbRegistroSaidas[[#This Row],[Data da Competência]]))</f>
        <v>10</v>
      </c>
      <c r="L147" s="98">
        <f>IF(TbRegistroSaidas[[#This Row],[Data da Competência]]="",0,YEAR(TbRegistroSaidas[[#This Row],[Data da Competência]]))</f>
        <v>2018</v>
      </c>
      <c r="M147" s="98">
        <f>IF(TbRegistroSaidas[[#This Row],[Data do Caixa Previsto]]="",0,MONTH(TbRegistroSaidas[[#This Row],[Data do Caixa Previsto]]))</f>
        <v>11</v>
      </c>
      <c r="N147" s="98">
        <f>IF(TbRegistroSaidas[[#This Row],[Data do Caixa Previsto]]="",0,YEAR(TbRegistroSaidas[[#This Row],[Data do Caixa Previsto]]))</f>
        <v>2018</v>
      </c>
    </row>
    <row r="148" spans="2:14" ht="17.100000000000001" hidden="1" customHeight="1" x14ac:dyDescent="0.25">
      <c r="B148" s="93">
        <v>43449.211879770926</v>
      </c>
      <c r="C148" s="94">
        <v>43393</v>
      </c>
      <c r="D148" s="94">
        <v>43449.211879770926</v>
      </c>
      <c r="E148" s="95" t="s">
        <v>40</v>
      </c>
      <c r="F148" s="95" t="s">
        <v>36</v>
      </c>
      <c r="G148" s="95" t="s">
        <v>430</v>
      </c>
      <c r="H148" s="96">
        <v>3369</v>
      </c>
      <c r="I148" s="97">
        <f>IF(TbRegistroSaidas[[#This Row],[Data do Caixa Realizado]]="",0,MONTH(TbRegistroSaidas[[#This Row],[Data do Caixa Realizado]]))</f>
        <v>12</v>
      </c>
      <c r="J148" s="98">
        <f>IF(TbRegistroSaidas[[#This Row],[Data do Caixa Realizado]]="",0,YEAR(TbRegistroSaidas[[#This Row],[Data do Caixa Realizado]]))</f>
        <v>2018</v>
      </c>
      <c r="K148" s="97">
        <f>IF(TbRegistroSaidas[[#This Row],[Data da Competência]]="",0,MONTH(TbRegistroSaidas[[#This Row],[Data da Competência]]))</f>
        <v>10</v>
      </c>
      <c r="L148" s="98">
        <f>IF(TbRegistroSaidas[[#This Row],[Data da Competência]]="",0,YEAR(TbRegistroSaidas[[#This Row],[Data da Competência]]))</f>
        <v>2018</v>
      </c>
      <c r="M148" s="98">
        <f>IF(TbRegistroSaidas[[#This Row],[Data do Caixa Previsto]]="",0,MONTH(TbRegistroSaidas[[#This Row],[Data do Caixa Previsto]]))</f>
        <v>12</v>
      </c>
      <c r="N148" s="98">
        <f>IF(TbRegistroSaidas[[#This Row],[Data do Caixa Previsto]]="",0,YEAR(TbRegistroSaidas[[#This Row],[Data do Caixa Previsto]]))</f>
        <v>2018</v>
      </c>
    </row>
    <row r="149" spans="2:14" ht="17.100000000000001" hidden="1" customHeight="1" x14ac:dyDescent="0.25">
      <c r="B149" s="93">
        <v>43404.811332468627</v>
      </c>
      <c r="C149" s="94">
        <v>43394</v>
      </c>
      <c r="D149" s="94">
        <v>43404.811332468627</v>
      </c>
      <c r="E149" s="95" t="s">
        <v>40</v>
      </c>
      <c r="F149" s="95" t="s">
        <v>46</v>
      </c>
      <c r="G149" s="95" t="s">
        <v>431</v>
      </c>
      <c r="H149" s="96">
        <v>4851</v>
      </c>
      <c r="I149" s="97">
        <f>IF(TbRegistroSaidas[[#This Row],[Data do Caixa Realizado]]="",0,MONTH(TbRegistroSaidas[[#This Row],[Data do Caixa Realizado]]))</f>
        <v>10</v>
      </c>
      <c r="J149" s="98">
        <f>IF(TbRegistroSaidas[[#This Row],[Data do Caixa Realizado]]="",0,YEAR(TbRegistroSaidas[[#This Row],[Data do Caixa Realizado]]))</f>
        <v>2018</v>
      </c>
      <c r="K149" s="97">
        <f>IF(TbRegistroSaidas[[#This Row],[Data da Competência]]="",0,MONTH(TbRegistroSaidas[[#This Row],[Data da Competência]]))</f>
        <v>10</v>
      </c>
      <c r="L149" s="98">
        <f>IF(TbRegistroSaidas[[#This Row],[Data da Competência]]="",0,YEAR(TbRegistroSaidas[[#This Row],[Data da Competência]]))</f>
        <v>2018</v>
      </c>
      <c r="M149" s="98">
        <f>IF(TbRegistroSaidas[[#This Row],[Data do Caixa Previsto]]="",0,MONTH(TbRegistroSaidas[[#This Row],[Data do Caixa Previsto]]))</f>
        <v>10</v>
      </c>
      <c r="N149" s="98">
        <f>IF(TbRegistroSaidas[[#This Row],[Data do Caixa Previsto]]="",0,YEAR(TbRegistroSaidas[[#This Row],[Data do Caixa Previsto]]))</f>
        <v>2018</v>
      </c>
    </row>
    <row r="150" spans="2:14" ht="17.100000000000001" hidden="1" customHeight="1" x14ac:dyDescent="0.25">
      <c r="B150" s="93">
        <v>43456.031618147535</v>
      </c>
      <c r="C150" s="94">
        <v>43398</v>
      </c>
      <c r="D150" s="94">
        <v>43449.013472196442</v>
      </c>
      <c r="E150" s="95" t="s">
        <v>40</v>
      </c>
      <c r="F150" s="95" t="s">
        <v>46</v>
      </c>
      <c r="G150" s="95" t="s">
        <v>432</v>
      </c>
      <c r="H150" s="96">
        <v>2178</v>
      </c>
      <c r="I150" s="97">
        <f>IF(TbRegistroSaidas[[#This Row],[Data do Caixa Realizado]]="",0,MONTH(TbRegistroSaidas[[#This Row],[Data do Caixa Realizado]]))</f>
        <v>12</v>
      </c>
      <c r="J150" s="98">
        <f>IF(TbRegistroSaidas[[#This Row],[Data do Caixa Realizado]]="",0,YEAR(TbRegistroSaidas[[#This Row],[Data do Caixa Realizado]]))</f>
        <v>2018</v>
      </c>
      <c r="K150" s="97">
        <f>IF(TbRegistroSaidas[[#This Row],[Data da Competência]]="",0,MONTH(TbRegistroSaidas[[#This Row],[Data da Competência]]))</f>
        <v>10</v>
      </c>
      <c r="L150" s="98">
        <f>IF(TbRegistroSaidas[[#This Row],[Data da Competência]]="",0,YEAR(TbRegistroSaidas[[#This Row],[Data da Competência]]))</f>
        <v>2018</v>
      </c>
      <c r="M150" s="98">
        <f>IF(TbRegistroSaidas[[#This Row],[Data do Caixa Previsto]]="",0,MONTH(TbRegistroSaidas[[#This Row],[Data do Caixa Previsto]]))</f>
        <v>12</v>
      </c>
      <c r="N150" s="98">
        <f>IF(TbRegistroSaidas[[#This Row],[Data do Caixa Previsto]]="",0,YEAR(TbRegistroSaidas[[#This Row],[Data do Caixa Previsto]]))</f>
        <v>2018</v>
      </c>
    </row>
    <row r="151" spans="2:14" ht="17.100000000000001" hidden="1" customHeight="1" x14ac:dyDescent="0.25">
      <c r="B151" s="93">
        <v>43424.062053727328</v>
      </c>
      <c r="C151" s="94">
        <v>43400</v>
      </c>
      <c r="D151" s="94">
        <v>43424.062053727328</v>
      </c>
      <c r="E151" s="95" t="s">
        <v>40</v>
      </c>
      <c r="F151" s="95" t="s">
        <v>36</v>
      </c>
      <c r="G151" s="95" t="s">
        <v>433</v>
      </c>
      <c r="H151" s="96">
        <v>4052</v>
      </c>
      <c r="I151" s="97">
        <f>IF(TbRegistroSaidas[[#This Row],[Data do Caixa Realizado]]="",0,MONTH(TbRegistroSaidas[[#This Row],[Data do Caixa Realizado]]))</f>
        <v>11</v>
      </c>
      <c r="J151" s="98">
        <f>IF(TbRegistroSaidas[[#This Row],[Data do Caixa Realizado]]="",0,YEAR(TbRegistroSaidas[[#This Row],[Data do Caixa Realizado]]))</f>
        <v>2018</v>
      </c>
      <c r="K151" s="97">
        <f>IF(TbRegistroSaidas[[#This Row],[Data da Competência]]="",0,MONTH(TbRegistroSaidas[[#This Row],[Data da Competência]]))</f>
        <v>10</v>
      </c>
      <c r="L151" s="98">
        <f>IF(TbRegistroSaidas[[#This Row],[Data da Competência]]="",0,YEAR(TbRegistroSaidas[[#This Row],[Data da Competência]]))</f>
        <v>2018</v>
      </c>
      <c r="M151" s="98">
        <f>IF(TbRegistroSaidas[[#This Row],[Data do Caixa Previsto]]="",0,MONTH(TbRegistroSaidas[[#This Row],[Data do Caixa Previsto]]))</f>
        <v>11</v>
      </c>
      <c r="N151" s="98">
        <f>IF(TbRegistroSaidas[[#This Row],[Data do Caixa Previsto]]="",0,YEAR(TbRegistroSaidas[[#This Row],[Data do Caixa Previsto]]))</f>
        <v>2018</v>
      </c>
    </row>
    <row r="152" spans="2:14" ht="17.100000000000001" hidden="1" customHeight="1" x14ac:dyDescent="0.25">
      <c r="B152" s="93">
        <v>43420.587272347206</v>
      </c>
      <c r="C152" s="94">
        <v>43403</v>
      </c>
      <c r="D152" s="94">
        <v>43420.587272347206</v>
      </c>
      <c r="E152" s="95" t="s">
        <v>40</v>
      </c>
      <c r="F152" s="95" t="s">
        <v>34</v>
      </c>
      <c r="G152" s="95" t="s">
        <v>434</v>
      </c>
      <c r="H152" s="96">
        <v>2864</v>
      </c>
      <c r="I152" s="97">
        <f>IF(TbRegistroSaidas[[#This Row],[Data do Caixa Realizado]]="",0,MONTH(TbRegistroSaidas[[#This Row],[Data do Caixa Realizado]]))</f>
        <v>11</v>
      </c>
      <c r="J152" s="98">
        <f>IF(TbRegistroSaidas[[#This Row],[Data do Caixa Realizado]]="",0,YEAR(TbRegistroSaidas[[#This Row],[Data do Caixa Realizado]]))</f>
        <v>2018</v>
      </c>
      <c r="K152" s="97">
        <f>IF(TbRegistroSaidas[[#This Row],[Data da Competência]]="",0,MONTH(TbRegistroSaidas[[#This Row],[Data da Competência]]))</f>
        <v>10</v>
      </c>
      <c r="L152" s="98">
        <f>IF(TbRegistroSaidas[[#This Row],[Data da Competência]]="",0,YEAR(TbRegistroSaidas[[#This Row],[Data da Competência]]))</f>
        <v>2018</v>
      </c>
      <c r="M152" s="98">
        <f>IF(TbRegistroSaidas[[#This Row],[Data do Caixa Previsto]]="",0,MONTH(TbRegistroSaidas[[#This Row],[Data do Caixa Previsto]]))</f>
        <v>11</v>
      </c>
      <c r="N152" s="98">
        <f>IF(TbRegistroSaidas[[#This Row],[Data do Caixa Previsto]]="",0,YEAR(TbRegistroSaidas[[#This Row],[Data do Caixa Previsto]]))</f>
        <v>2018</v>
      </c>
    </row>
    <row r="153" spans="2:14" ht="17.100000000000001" hidden="1" customHeight="1" x14ac:dyDescent="0.25">
      <c r="B153" s="93">
        <v>43461.891878681301</v>
      </c>
      <c r="C153" s="94">
        <v>43405</v>
      </c>
      <c r="D153" s="94">
        <v>43461.891878681301</v>
      </c>
      <c r="E153" s="95" t="s">
        <v>40</v>
      </c>
      <c r="F153" s="95" t="s">
        <v>46</v>
      </c>
      <c r="G153" s="95" t="s">
        <v>435</v>
      </c>
      <c r="H153" s="96">
        <v>2425</v>
      </c>
      <c r="I153" s="97">
        <f>IF(TbRegistroSaidas[[#This Row],[Data do Caixa Realizado]]="",0,MONTH(TbRegistroSaidas[[#This Row],[Data do Caixa Realizado]]))</f>
        <v>12</v>
      </c>
      <c r="J153" s="98">
        <f>IF(TbRegistroSaidas[[#This Row],[Data do Caixa Realizado]]="",0,YEAR(TbRegistroSaidas[[#This Row],[Data do Caixa Realizado]]))</f>
        <v>2018</v>
      </c>
      <c r="K153" s="97">
        <f>IF(TbRegistroSaidas[[#This Row],[Data da Competência]]="",0,MONTH(TbRegistroSaidas[[#This Row],[Data da Competência]]))</f>
        <v>11</v>
      </c>
      <c r="L153" s="98">
        <f>IF(TbRegistroSaidas[[#This Row],[Data da Competência]]="",0,YEAR(TbRegistroSaidas[[#This Row],[Data da Competência]]))</f>
        <v>2018</v>
      </c>
      <c r="M153" s="98">
        <f>IF(TbRegistroSaidas[[#This Row],[Data do Caixa Previsto]]="",0,MONTH(TbRegistroSaidas[[#This Row],[Data do Caixa Previsto]]))</f>
        <v>12</v>
      </c>
      <c r="N153" s="98">
        <f>IF(TbRegistroSaidas[[#This Row],[Data do Caixa Previsto]]="",0,YEAR(TbRegistroSaidas[[#This Row],[Data do Caixa Previsto]]))</f>
        <v>2018</v>
      </c>
    </row>
    <row r="154" spans="2:14" ht="17.100000000000001" hidden="1" customHeight="1" x14ac:dyDescent="0.25">
      <c r="B154" s="93">
        <v>43491.131651867006</v>
      </c>
      <c r="C154" s="94">
        <v>43407</v>
      </c>
      <c r="D154" s="94">
        <v>43466.552162254069</v>
      </c>
      <c r="E154" s="95" t="s">
        <v>40</v>
      </c>
      <c r="F154" s="95" t="s">
        <v>34</v>
      </c>
      <c r="G154" s="95" t="s">
        <v>353</v>
      </c>
      <c r="H154" s="96">
        <v>1542</v>
      </c>
      <c r="I154" s="97">
        <f>IF(TbRegistroSaidas[[#This Row],[Data do Caixa Realizado]]="",0,MONTH(TbRegistroSaidas[[#This Row],[Data do Caixa Realizado]]))</f>
        <v>1</v>
      </c>
      <c r="J154" s="98">
        <f>IF(TbRegistroSaidas[[#This Row],[Data do Caixa Realizado]]="",0,YEAR(TbRegistroSaidas[[#This Row],[Data do Caixa Realizado]]))</f>
        <v>2019</v>
      </c>
      <c r="K154" s="97">
        <f>IF(TbRegistroSaidas[[#This Row],[Data da Competência]]="",0,MONTH(TbRegistroSaidas[[#This Row],[Data da Competência]]))</f>
        <v>11</v>
      </c>
      <c r="L154" s="98">
        <f>IF(TbRegistroSaidas[[#This Row],[Data da Competência]]="",0,YEAR(TbRegistroSaidas[[#This Row],[Data da Competência]]))</f>
        <v>2018</v>
      </c>
      <c r="M154" s="98">
        <f>IF(TbRegistroSaidas[[#This Row],[Data do Caixa Previsto]]="",0,MONTH(TbRegistroSaidas[[#This Row],[Data do Caixa Previsto]]))</f>
        <v>1</v>
      </c>
      <c r="N154" s="98">
        <f>IF(TbRegistroSaidas[[#This Row],[Data do Caixa Previsto]]="",0,YEAR(TbRegistroSaidas[[#This Row],[Data do Caixa Previsto]]))</f>
        <v>2019</v>
      </c>
    </row>
    <row r="155" spans="2:14" ht="17.100000000000001" hidden="1" customHeight="1" x14ac:dyDescent="0.25">
      <c r="B155" s="93">
        <v>43446.7351960983</v>
      </c>
      <c r="C155" s="94">
        <v>43412</v>
      </c>
      <c r="D155" s="94">
        <v>43446.7351960983</v>
      </c>
      <c r="E155" s="95" t="s">
        <v>40</v>
      </c>
      <c r="F155" s="95" t="s">
        <v>46</v>
      </c>
      <c r="G155" s="95" t="s">
        <v>436</v>
      </c>
      <c r="H155" s="96">
        <v>1736</v>
      </c>
      <c r="I155" s="97">
        <f>IF(TbRegistroSaidas[[#This Row],[Data do Caixa Realizado]]="",0,MONTH(TbRegistroSaidas[[#This Row],[Data do Caixa Realizado]]))</f>
        <v>12</v>
      </c>
      <c r="J155" s="98">
        <f>IF(TbRegistroSaidas[[#This Row],[Data do Caixa Realizado]]="",0,YEAR(TbRegistroSaidas[[#This Row],[Data do Caixa Realizado]]))</f>
        <v>2018</v>
      </c>
      <c r="K155" s="97">
        <f>IF(TbRegistroSaidas[[#This Row],[Data da Competência]]="",0,MONTH(TbRegistroSaidas[[#This Row],[Data da Competência]]))</f>
        <v>11</v>
      </c>
      <c r="L155" s="98">
        <f>IF(TbRegistroSaidas[[#This Row],[Data da Competência]]="",0,YEAR(TbRegistroSaidas[[#This Row],[Data da Competência]]))</f>
        <v>2018</v>
      </c>
      <c r="M155" s="98">
        <f>IF(TbRegistroSaidas[[#This Row],[Data do Caixa Previsto]]="",0,MONTH(TbRegistroSaidas[[#This Row],[Data do Caixa Previsto]]))</f>
        <v>12</v>
      </c>
      <c r="N155" s="98">
        <f>IF(TbRegistroSaidas[[#This Row],[Data do Caixa Previsto]]="",0,YEAR(TbRegistroSaidas[[#This Row],[Data do Caixa Previsto]]))</f>
        <v>2018</v>
      </c>
    </row>
    <row r="156" spans="2:14" ht="17.100000000000001" hidden="1" customHeight="1" x14ac:dyDescent="0.25">
      <c r="B156" s="93">
        <v>43474.679630611819</v>
      </c>
      <c r="C156" s="94">
        <v>43415</v>
      </c>
      <c r="D156" s="94">
        <v>43474.679630611819</v>
      </c>
      <c r="E156" s="95" t="s">
        <v>40</v>
      </c>
      <c r="F156" s="95" t="s">
        <v>35</v>
      </c>
      <c r="G156" s="95" t="s">
        <v>437</v>
      </c>
      <c r="H156" s="96">
        <v>1628</v>
      </c>
      <c r="I156" s="97">
        <f>IF(TbRegistroSaidas[[#This Row],[Data do Caixa Realizado]]="",0,MONTH(TbRegistroSaidas[[#This Row],[Data do Caixa Realizado]]))</f>
        <v>1</v>
      </c>
      <c r="J156" s="98">
        <f>IF(TbRegistroSaidas[[#This Row],[Data do Caixa Realizado]]="",0,YEAR(TbRegistroSaidas[[#This Row],[Data do Caixa Realizado]]))</f>
        <v>2019</v>
      </c>
      <c r="K156" s="97">
        <f>IF(TbRegistroSaidas[[#This Row],[Data da Competência]]="",0,MONTH(TbRegistroSaidas[[#This Row],[Data da Competência]]))</f>
        <v>11</v>
      </c>
      <c r="L156" s="98">
        <f>IF(TbRegistroSaidas[[#This Row],[Data da Competência]]="",0,YEAR(TbRegistroSaidas[[#This Row],[Data da Competência]]))</f>
        <v>2018</v>
      </c>
      <c r="M156" s="98">
        <f>IF(TbRegistroSaidas[[#This Row],[Data do Caixa Previsto]]="",0,MONTH(TbRegistroSaidas[[#This Row],[Data do Caixa Previsto]]))</f>
        <v>1</v>
      </c>
      <c r="N156" s="98">
        <f>IF(TbRegistroSaidas[[#This Row],[Data do Caixa Previsto]]="",0,YEAR(TbRegistroSaidas[[#This Row],[Data do Caixa Previsto]]))</f>
        <v>2019</v>
      </c>
    </row>
    <row r="157" spans="2:14" ht="17.100000000000001" hidden="1" customHeight="1" x14ac:dyDescent="0.25">
      <c r="B157" s="93">
        <v>43420.10775852378</v>
      </c>
      <c r="C157" s="94">
        <v>43417</v>
      </c>
      <c r="D157" s="94">
        <v>43420.10775852378</v>
      </c>
      <c r="E157" s="95" t="s">
        <v>40</v>
      </c>
      <c r="F157" s="95" t="s">
        <v>46</v>
      </c>
      <c r="G157" s="95" t="s">
        <v>438</v>
      </c>
      <c r="H157" s="96">
        <v>3853</v>
      </c>
      <c r="I157" s="97">
        <f>IF(TbRegistroSaidas[[#This Row],[Data do Caixa Realizado]]="",0,MONTH(TbRegistroSaidas[[#This Row],[Data do Caixa Realizado]]))</f>
        <v>11</v>
      </c>
      <c r="J157" s="98">
        <f>IF(TbRegistroSaidas[[#This Row],[Data do Caixa Realizado]]="",0,YEAR(TbRegistroSaidas[[#This Row],[Data do Caixa Realizado]]))</f>
        <v>2018</v>
      </c>
      <c r="K157" s="97">
        <f>IF(TbRegistroSaidas[[#This Row],[Data da Competência]]="",0,MONTH(TbRegistroSaidas[[#This Row],[Data da Competência]]))</f>
        <v>11</v>
      </c>
      <c r="L157" s="98">
        <f>IF(TbRegistroSaidas[[#This Row],[Data da Competência]]="",0,YEAR(TbRegistroSaidas[[#This Row],[Data da Competência]]))</f>
        <v>2018</v>
      </c>
      <c r="M157" s="98">
        <f>IF(TbRegistroSaidas[[#This Row],[Data do Caixa Previsto]]="",0,MONTH(TbRegistroSaidas[[#This Row],[Data do Caixa Previsto]]))</f>
        <v>11</v>
      </c>
      <c r="N157" s="98">
        <f>IF(TbRegistroSaidas[[#This Row],[Data do Caixa Previsto]]="",0,YEAR(TbRegistroSaidas[[#This Row],[Data do Caixa Previsto]]))</f>
        <v>2018</v>
      </c>
    </row>
    <row r="158" spans="2:14" ht="17.100000000000001" hidden="1" customHeight="1" x14ac:dyDescent="0.25">
      <c r="B158" s="93">
        <v>43451.20401159949</v>
      </c>
      <c r="C158" s="94">
        <v>43421</v>
      </c>
      <c r="D158" s="94">
        <v>43451.20401159949</v>
      </c>
      <c r="E158" s="95" t="s">
        <v>40</v>
      </c>
      <c r="F158" s="95" t="s">
        <v>35</v>
      </c>
      <c r="G158" s="95" t="s">
        <v>439</v>
      </c>
      <c r="H158" s="96">
        <v>883</v>
      </c>
      <c r="I158" s="97">
        <f>IF(TbRegistroSaidas[[#This Row],[Data do Caixa Realizado]]="",0,MONTH(TbRegistroSaidas[[#This Row],[Data do Caixa Realizado]]))</f>
        <v>12</v>
      </c>
      <c r="J158" s="98">
        <f>IF(TbRegistroSaidas[[#This Row],[Data do Caixa Realizado]]="",0,YEAR(TbRegistroSaidas[[#This Row],[Data do Caixa Realizado]]))</f>
        <v>2018</v>
      </c>
      <c r="K158" s="97">
        <f>IF(TbRegistroSaidas[[#This Row],[Data da Competência]]="",0,MONTH(TbRegistroSaidas[[#This Row],[Data da Competência]]))</f>
        <v>11</v>
      </c>
      <c r="L158" s="98">
        <f>IF(TbRegistroSaidas[[#This Row],[Data da Competência]]="",0,YEAR(TbRegistroSaidas[[#This Row],[Data da Competência]]))</f>
        <v>2018</v>
      </c>
      <c r="M158" s="98">
        <f>IF(TbRegistroSaidas[[#This Row],[Data do Caixa Previsto]]="",0,MONTH(TbRegistroSaidas[[#This Row],[Data do Caixa Previsto]]))</f>
        <v>12</v>
      </c>
      <c r="N158" s="98">
        <f>IF(TbRegistroSaidas[[#This Row],[Data do Caixa Previsto]]="",0,YEAR(TbRegistroSaidas[[#This Row],[Data do Caixa Previsto]]))</f>
        <v>2018</v>
      </c>
    </row>
    <row r="159" spans="2:14" ht="17.100000000000001" hidden="1" customHeight="1" x14ac:dyDescent="0.25">
      <c r="B159" s="93">
        <v>43441.762171101494</v>
      </c>
      <c r="C159" s="94">
        <v>43421</v>
      </c>
      <c r="D159" s="94">
        <v>43441.762171101494</v>
      </c>
      <c r="E159" s="95" t="s">
        <v>40</v>
      </c>
      <c r="F159" s="95" t="s">
        <v>46</v>
      </c>
      <c r="G159" s="95" t="s">
        <v>440</v>
      </c>
      <c r="H159" s="96">
        <v>976</v>
      </c>
      <c r="I159" s="97">
        <f>IF(TbRegistroSaidas[[#This Row],[Data do Caixa Realizado]]="",0,MONTH(TbRegistroSaidas[[#This Row],[Data do Caixa Realizado]]))</f>
        <v>12</v>
      </c>
      <c r="J159" s="98">
        <f>IF(TbRegistroSaidas[[#This Row],[Data do Caixa Realizado]]="",0,YEAR(TbRegistroSaidas[[#This Row],[Data do Caixa Realizado]]))</f>
        <v>2018</v>
      </c>
      <c r="K159" s="97">
        <f>IF(TbRegistroSaidas[[#This Row],[Data da Competência]]="",0,MONTH(TbRegistroSaidas[[#This Row],[Data da Competência]]))</f>
        <v>11</v>
      </c>
      <c r="L159" s="98">
        <f>IF(TbRegistroSaidas[[#This Row],[Data da Competência]]="",0,YEAR(TbRegistroSaidas[[#This Row],[Data da Competência]]))</f>
        <v>2018</v>
      </c>
      <c r="M159" s="98">
        <f>IF(TbRegistroSaidas[[#This Row],[Data do Caixa Previsto]]="",0,MONTH(TbRegistroSaidas[[#This Row],[Data do Caixa Previsto]]))</f>
        <v>12</v>
      </c>
      <c r="N159" s="98">
        <f>IF(TbRegistroSaidas[[#This Row],[Data do Caixa Previsto]]="",0,YEAR(TbRegistroSaidas[[#This Row],[Data do Caixa Previsto]]))</f>
        <v>2018</v>
      </c>
    </row>
    <row r="160" spans="2:14" ht="17.100000000000001" hidden="1" customHeight="1" x14ac:dyDescent="0.25">
      <c r="B160" s="93">
        <v>43465.942395888327</v>
      </c>
      <c r="C160" s="94">
        <v>43424</v>
      </c>
      <c r="D160" s="94">
        <v>43465.942395888327</v>
      </c>
      <c r="E160" s="95" t="s">
        <v>40</v>
      </c>
      <c r="F160" s="95" t="s">
        <v>35</v>
      </c>
      <c r="G160" s="95" t="s">
        <v>441</v>
      </c>
      <c r="H160" s="96">
        <v>2663</v>
      </c>
      <c r="I160" s="97">
        <f>IF(TbRegistroSaidas[[#This Row],[Data do Caixa Realizado]]="",0,MONTH(TbRegistroSaidas[[#This Row],[Data do Caixa Realizado]]))</f>
        <v>12</v>
      </c>
      <c r="J160" s="98">
        <f>IF(TbRegistroSaidas[[#This Row],[Data do Caixa Realizado]]="",0,YEAR(TbRegistroSaidas[[#This Row],[Data do Caixa Realizado]]))</f>
        <v>2018</v>
      </c>
      <c r="K160" s="97">
        <f>IF(TbRegistroSaidas[[#This Row],[Data da Competência]]="",0,MONTH(TbRegistroSaidas[[#This Row],[Data da Competência]]))</f>
        <v>11</v>
      </c>
      <c r="L160" s="98">
        <f>IF(TbRegistroSaidas[[#This Row],[Data da Competência]]="",0,YEAR(TbRegistroSaidas[[#This Row],[Data da Competência]]))</f>
        <v>2018</v>
      </c>
      <c r="M160" s="98">
        <f>IF(TbRegistroSaidas[[#This Row],[Data do Caixa Previsto]]="",0,MONTH(TbRegistroSaidas[[#This Row],[Data do Caixa Previsto]]))</f>
        <v>12</v>
      </c>
      <c r="N160" s="98">
        <f>IF(TbRegistroSaidas[[#This Row],[Data do Caixa Previsto]]="",0,YEAR(TbRegistroSaidas[[#This Row],[Data do Caixa Previsto]]))</f>
        <v>2018</v>
      </c>
    </row>
    <row r="161" spans="2:14" ht="17.100000000000001" hidden="1" customHeight="1" x14ac:dyDescent="0.25">
      <c r="B161" s="93">
        <v>43430.953637786966</v>
      </c>
      <c r="C161" s="94">
        <v>43430</v>
      </c>
      <c r="D161" s="94">
        <v>43430.953637786966</v>
      </c>
      <c r="E161" s="95" t="s">
        <v>40</v>
      </c>
      <c r="F161" s="95" t="s">
        <v>46</v>
      </c>
      <c r="G161" s="95" t="s">
        <v>442</v>
      </c>
      <c r="H161" s="96">
        <v>4888</v>
      </c>
      <c r="I161" s="97">
        <f>IF(TbRegistroSaidas[[#This Row],[Data do Caixa Realizado]]="",0,MONTH(TbRegistroSaidas[[#This Row],[Data do Caixa Realizado]]))</f>
        <v>11</v>
      </c>
      <c r="J161" s="98">
        <f>IF(TbRegistroSaidas[[#This Row],[Data do Caixa Realizado]]="",0,YEAR(TbRegistroSaidas[[#This Row],[Data do Caixa Realizado]]))</f>
        <v>2018</v>
      </c>
      <c r="K161" s="97">
        <f>IF(TbRegistroSaidas[[#This Row],[Data da Competência]]="",0,MONTH(TbRegistroSaidas[[#This Row],[Data da Competência]]))</f>
        <v>11</v>
      </c>
      <c r="L161" s="98">
        <f>IF(TbRegistroSaidas[[#This Row],[Data da Competência]]="",0,YEAR(TbRegistroSaidas[[#This Row],[Data da Competência]]))</f>
        <v>2018</v>
      </c>
      <c r="M161" s="98">
        <f>IF(TbRegistroSaidas[[#This Row],[Data do Caixa Previsto]]="",0,MONTH(TbRegistroSaidas[[#This Row],[Data do Caixa Previsto]]))</f>
        <v>11</v>
      </c>
      <c r="N161" s="98">
        <f>IF(TbRegistroSaidas[[#This Row],[Data do Caixa Previsto]]="",0,YEAR(TbRegistroSaidas[[#This Row],[Data do Caixa Previsto]]))</f>
        <v>2018</v>
      </c>
    </row>
    <row r="162" spans="2:14" ht="17.100000000000001" hidden="1" customHeight="1" x14ac:dyDescent="0.25">
      <c r="B162" s="93">
        <v>43517.76387190332</v>
      </c>
      <c r="C162" s="94">
        <v>43433</v>
      </c>
      <c r="D162" s="94">
        <v>43478.804327652433</v>
      </c>
      <c r="E162" s="95" t="s">
        <v>40</v>
      </c>
      <c r="F162" s="95" t="s">
        <v>35</v>
      </c>
      <c r="G162" s="95" t="s">
        <v>443</v>
      </c>
      <c r="H162" s="96">
        <v>2030</v>
      </c>
      <c r="I162" s="97">
        <f>IF(TbRegistroSaidas[[#This Row],[Data do Caixa Realizado]]="",0,MONTH(TbRegistroSaidas[[#This Row],[Data do Caixa Realizado]]))</f>
        <v>2</v>
      </c>
      <c r="J162" s="98">
        <f>IF(TbRegistroSaidas[[#This Row],[Data do Caixa Realizado]]="",0,YEAR(TbRegistroSaidas[[#This Row],[Data do Caixa Realizado]]))</f>
        <v>2019</v>
      </c>
      <c r="K162" s="97">
        <f>IF(TbRegistroSaidas[[#This Row],[Data da Competência]]="",0,MONTH(TbRegistroSaidas[[#This Row],[Data da Competência]]))</f>
        <v>11</v>
      </c>
      <c r="L162" s="98">
        <f>IF(TbRegistroSaidas[[#This Row],[Data da Competência]]="",0,YEAR(TbRegistroSaidas[[#This Row],[Data da Competência]]))</f>
        <v>2018</v>
      </c>
      <c r="M162" s="98">
        <f>IF(TbRegistroSaidas[[#This Row],[Data do Caixa Previsto]]="",0,MONTH(TbRegistroSaidas[[#This Row],[Data do Caixa Previsto]]))</f>
        <v>1</v>
      </c>
      <c r="N162" s="98">
        <f>IF(TbRegistroSaidas[[#This Row],[Data do Caixa Previsto]]="",0,YEAR(TbRegistroSaidas[[#This Row],[Data do Caixa Previsto]]))</f>
        <v>2019</v>
      </c>
    </row>
    <row r="163" spans="2:14" ht="17.100000000000001" hidden="1" customHeight="1" x14ac:dyDescent="0.25">
      <c r="B163" s="93" t="s">
        <v>70</v>
      </c>
      <c r="C163" s="94">
        <v>43436</v>
      </c>
      <c r="D163" s="94">
        <v>43485.820929970221</v>
      </c>
      <c r="E163" s="95" t="s">
        <v>40</v>
      </c>
      <c r="F163" s="95" t="s">
        <v>46</v>
      </c>
      <c r="G163" s="95" t="s">
        <v>444</v>
      </c>
      <c r="H163" s="96">
        <v>2117</v>
      </c>
      <c r="I163" s="97">
        <f>IF(TbRegistroSaidas[[#This Row],[Data do Caixa Realizado]]="",0,MONTH(TbRegistroSaidas[[#This Row],[Data do Caixa Realizado]]))</f>
        <v>0</v>
      </c>
      <c r="J163" s="98">
        <f>IF(TbRegistroSaidas[[#This Row],[Data do Caixa Realizado]]="",0,YEAR(TbRegistroSaidas[[#This Row],[Data do Caixa Realizado]]))</f>
        <v>0</v>
      </c>
      <c r="K163" s="97">
        <f>IF(TbRegistroSaidas[[#This Row],[Data da Competência]]="",0,MONTH(TbRegistroSaidas[[#This Row],[Data da Competência]]))</f>
        <v>12</v>
      </c>
      <c r="L163" s="98">
        <f>IF(TbRegistroSaidas[[#This Row],[Data da Competência]]="",0,YEAR(TbRegistroSaidas[[#This Row],[Data da Competência]]))</f>
        <v>2018</v>
      </c>
      <c r="M163" s="98">
        <f>IF(TbRegistroSaidas[[#This Row],[Data do Caixa Previsto]]="",0,MONTH(TbRegistroSaidas[[#This Row],[Data do Caixa Previsto]]))</f>
        <v>1</v>
      </c>
      <c r="N163" s="98">
        <f>IF(TbRegistroSaidas[[#This Row],[Data do Caixa Previsto]]="",0,YEAR(TbRegistroSaidas[[#This Row],[Data do Caixa Previsto]]))</f>
        <v>2019</v>
      </c>
    </row>
    <row r="164" spans="2:14" ht="17.100000000000001" hidden="1" customHeight="1" x14ac:dyDescent="0.25">
      <c r="B164" s="93">
        <v>43576.35130395602</v>
      </c>
      <c r="C164" s="94">
        <v>43438</v>
      </c>
      <c r="D164" s="94">
        <v>43494.750065134205</v>
      </c>
      <c r="E164" s="95" t="s">
        <v>40</v>
      </c>
      <c r="F164" s="95" t="s">
        <v>46</v>
      </c>
      <c r="G164" s="95" t="s">
        <v>445</v>
      </c>
      <c r="H164" s="96">
        <v>1236</v>
      </c>
      <c r="I164" s="97">
        <f>IF(TbRegistroSaidas[[#This Row],[Data do Caixa Realizado]]="",0,MONTH(TbRegistroSaidas[[#This Row],[Data do Caixa Realizado]]))</f>
        <v>4</v>
      </c>
      <c r="J164" s="98">
        <f>IF(TbRegistroSaidas[[#This Row],[Data do Caixa Realizado]]="",0,YEAR(TbRegistroSaidas[[#This Row],[Data do Caixa Realizado]]))</f>
        <v>2019</v>
      </c>
      <c r="K164" s="97">
        <f>IF(TbRegistroSaidas[[#This Row],[Data da Competência]]="",0,MONTH(TbRegistroSaidas[[#This Row],[Data da Competência]]))</f>
        <v>12</v>
      </c>
      <c r="L164" s="98">
        <f>IF(TbRegistroSaidas[[#This Row],[Data da Competência]]="",0,YEAR(TbRegistroSaidas[[#This Row],[Data da Competência]]))</f>
        <v>2018</v>
      </c>
      <c r="M164" s="98">
        <f>IF(TbRegistroSaidas[[#This Row],[Data do Caixa Previsto]]="",0,MONTH(TbRegistroSaidas[[#This Row],[Data do Caixa Previsto]]))</f>
        <v>1</v>
      </c>
      <c r="N164" s="98">
        <f>IF(TbRegistroSaidas[[#This Row],[Data do Caixa Previsto]]="",0,YEAR(TbRegistroSaidas[[#This Row],[Data do Caixa Previsto]]))</f>
        <v>2019</v>
      </c>
    </row>
    <row r="165" spans="2:14" ht="17.100000000000001" hidden="1" customHeight="1" x14ac:dyDescent="0.25">
      <c r="B165" s="93">
        <v>43465.7468934922</v>
      </c>
      <c r="C165" s="94">
        <v>43443</v>
      </c>
      <c r="D165" s="94">
        <v>43465.7468934922</v>
      </c>
      <c r="E165" s="95" t="s">
        <v>40</v>
      </c>
      <c r="F165" s="95" t="s">
        <v>46</v>
      </c>
      <c r="G165" s="95" t="s">
        <v>446</v>
      </c>
      <c r="H165" s="96">
        <v>426</v>
      </c>
      <c r="I165" s="97">
        <f>IF(TbRegistroSaidas[[#This Row],[Data do Caixa Realizado]]="",0,MONTH(TbRegistroSaidas[[#This Row],[Data do Caixa Realizado]]))</f>
        <v>12</v>
      </c>
      <c r="J165" s="98">
        <f>IF(TbRegistroSaidas[[#This Row],[Data do Caixa Realizado]]="",0,YEAR(TbRegistroSaidas[[#This Row],[Data do Caixa Realizado]]))</f>
        <v>2018</v>
      </c>
      <c r="K165" s="97">
        <f>IF(TbRegistroSaidas[[#This Row],[Data da Competência]]="",0,MONTH(TbRegistroSaidas[[#This Row],[Data da Competência]]))</f>
        <v>12</v>
      </c>
      <c r="L165" s="98">
        <f>IF(TbRegistroSaidas[[#This Row],[Data da Competência]]="",0,YEAR(TbRegistroSaidas[[#This Row],[Data da Competência]]))</f>
        <v>2018</v>
      </c>
      <c r="M165" s="98">
        <f>IF(TbRegistroSaidas[[#This Row],[Data do Caixa Previsto]]="",0,MONTH(TbRegistroSaidas[[#This Row],[Data do Caixa Previsto]]))</f>
        <v>12</v>
      </c>
      <c r="N165" s="98">
        <f>IF(TbRegistroSaidas[[#This Row],[Data do Caixa Previsto]]="",0,YEAR(TbRegistroSaidas[[#This Row],[Data do Caixa Previsto]]))</f>
        <v>2018</v>
      </c>
    </row>
    <row r="166" spans="2:14" ht="17.100000000000001" hidden="1" customHeight="1" x14ac:dyDescent="0.25">
      <c r="B166" s="93">
        <v>43465.107280855569</v>
      </c>
      <c r="C166" s="94">
        <v>43444</v>
      </c>
      <c r="D166" s="94">
        <v>43458.160574156776</v>
      </c>
      <c r="E166" s="95" t="s">
        <v>40</v>
      </c>
      <c r="F166" s="95" t="s">
        <v>34</v>
      </c>
      <c r="G166" s="95" t="s">
        <v>447</v>
      </c>
      <c r="H166" s="96">
        <v>3956</v>
      </c>
      <c r="I166" s="97">
        <f>IF(TbRegistroSaidas[[#This Row],[Data do Caixa Realizado]]="",0,MONTH(TbRegistroSaidas[[#This Row],[Data do Caixa Realizado]]))</f>
        <v>12</v>
      </c>
      <c r="J166" s="98">
        <f>IF(TbRegistroSaidas[[#This Row],[Data do Caixa Realizado]]="",0,YEAR(TbRegistroSaidas[[#This Row],[Data do Caixa Realizado]]))</f>
        <v>2018</v>
      </c>
      <c r="K166" s="97">
        <f>IF(TbRegistroSaidas[[#This Row],[Data da Competência]]="",0,MONTH(TbRegistroSaidas[[#This Row],[Data da Competência]]))</f>
        <v>12</v>
      </c>
      <c r="L166" s="98">
        <f>IF(TbRegistroSaidas[[#This Row],[Data da Competência]]="",0,YEAR(TbRegistroSaidas[[#This Row],[Data da Competência]]))</f>
        <v>2018</v>
      </c>
      <c r="M166" s="98">
        <f>IF(TbRegistroSaidas[[#This Row],[Data do Caixa Previsto]]="",0,MONTH(TbRegistroSaidas[[#This Row],[Data do Caixa Previsto]]))</f>
        <v>12</v>
      </c>
      <c r="N166" s="98">
        <f>IF(TbRegistroSaidas[[#This Row],[Data do Caixa Previsto]]="",0,YEAR(TbRegistroSaidas[[#This Row],[Data do Caixa Previsto]]))</f>
        <v>2018</v>
      </c>
    </row>
    <row r="167" spans="2:14" ht="17.100000000000001" hidden="1" customHeight="1" x14ac:dyDescent="0.25">
      <c r="B167" s="93" t="s">
        <v>70</v>
      </c>
      <c r="C167" s="94">
        <v>43448</v>
      </c>
      <c r="D167" s="94">
        <v>43480.746977784853</v>
      </c>
      <c r="E167" s="95" t="s">
        <v>40</v>
      </c>
      <c r="F167" s="95" t="s">
        <v>46</v>
      </c>
      <c r="G167" s="95" t="s">
        <v>448</v>
      </c>
      <c r="H167" s="96">
        <v>3042</v>
      </c>
      <c r="I167" s="97">
        <f>IF(TbRegistroSaidas[[#This Row],[Data do Caixa Realizado]]="",0,MONTH(TbRegistroSaidas[[#This Row],[Data do Caixa Realizado]]))</f>
        <v>0</v>
      </c>
      <c r="J167" s="98">
        <f>IF(TbRegistroSaidas[[#This Row],[Data do Caixa Realizado]]="",0,YEAR(TbRegistroSaidas[[#This Row],[Data do Caixa Realizado]]))</f>
        <v>0</v>
      </c>
      <c r="K167" s="97">
        <f>IF(TbRegistroSaidas[[#This Row],[Data da Competência]]="",0,MONTH(TbRegistroSaidas[[#This Row],[Data da Competência]]))</f>
        <v>12</v>
      </c>
      <c r="L167" s="98">
        <f>IF(TbRegistroSaidas[[#This Row],[Data da Competência]]="",0,YEAR(TbRegistroSaidas[[#This Row],[Data da Competência]]))</f>
        <v>2018</v>
      </c>
      <c r="M167" s="98">
        <f>IF(TbRegistroSaidas[[#This Row],[Data do Caixa Previsto]]="",0,MONTH(TbRegistroSaidas[[#This Row],[Data do Caixa Previsto]]))</f>
        <v>1</v>
      </c>
      <c r="N167" s="98">
        <f>IF(TbRegistroSaidas[[#This Row],[Data do Caixa Previsto]]="",0,YEAR(TbRegistroSaidas[[#This Row],[Data do Caixa Previsto]]))</f>
        <v>2019</v>
      </c>
    </row>
    <row r="168" spans="2:14" ht="17.100000000000001" hidden="1" customHeight="1" x14ac:dyDescent="0.25">
      <c r="B168" s="93">
        <v>43506.264597842761</v>
      </c>
      <c r="C168" s="94">
        <v>43449</v>
      </c>
      <c r="D168" s="94">
        <v>43489.335938548378</v>
      </c>
      <c r="E168" s="95" t="s">
        <v>40</v>
      </c>
      <c r="F168" s="95" t="s">
        <v>46</v>
      </c>
      <c r="G168" s="95" t="s">
        <v>449</v>
      </c>
      <c r="H168" s="96">
        <v>1434</v>
      </c>
      <c r="I168" s="97">
        <f>IF(TbRegistroSaidas[[#This Row],[Data do Caixa Realizado]]="",0,MONTH(TbRegistroSaidas[[#This Row],[Data do Caixa Realizado]]))</f>
        <v>2</v>
      </c>
      <c r="J168" s="98">
        <f>IF(TbRegistroSaidas[[#This Row],[Data do Caixa Realizado]]="",0,YEAR(TbRegistroSaidas[[#This Row],[Data do Caixa Realizado]]))</f>
        <v>2019</v>
      </c>
      <c r="K168" s="97">
        <f>IF(TbRegistroSaidas[[#This Row],[Data da Competência]]="",0,MONTH(TbRegistroSaidas[[#This Row],[Data da Competência]]))</f>
        <v>12</v>
      </c>
      <c r="L168" s="98">
        <f>IF(TbRegistroSaidas[[#This Row],[Data da Competência]]="",0,YEAR(TbRegistroSaidas[[#This Row],[Data da Competência]]))</f>
        <v>2018</v>
      </c>
      <c r="M168" s="98">
        <f>IF(TbRegistroSaidas[[#This Row],[Data do Caixa Previsto]]="",0,MONTH(TbRegistroSaidas[[#This Row],[Data do Caixa Previsto]]))</f>
        <v>1</v>
      </c>
      <c r="N168" s="98">
        <f>IF(TbRegistroSaidas[[#This Row],[Data do Caixa Previsto]]="",0,YEAR(TbRegistroSaidas[[#This Row],[Data do Caixa Previsto]]))</f>
        <v>2019</v>
      </c>
    </row>
    <row r="169" spans="2:14" ht="17.100000000000001" hidden="1" customHeight="1" x14ac:dyDescent="0.25">
      <c r="B169" s="93">
        <v>43487.188431641203</v>
      </c>
      <c r="C169" s="94">
        <v>43452</v>
      </c>
      <c r="D169" s="94">
        <v>43487.188431641203</v>
      </c>
      <c r="E169" s="95" t="s">
        <v>40</v>
      </c>
      <c r="F169" s="95" t="s">
        <v>38</v>
      </c>
      <c r="G169" s="95" t="s">
        <v>450</v>
      </c>
      <c r="H169" s="96">
        <v>1782</v>
      </c>
      <c r="I169" s="97">
        <f>IF(TbRegistroSaidas[[#This Row],[Data do Caixa Realizado]]="",0,MONTH(TbRegistroSaidas[[#This Row],[Data do Caixa Realizado]]))</f>
        <v>1</v>
      </c>
      <c r="J169" s="98">
        <f>IF(TbRegistroSaidas[[#This Row],[Data do Caixa Realizado]]="",0,YEAR(TbRegistroSaidas[[#This Row],[Data do Caixa Realizado]]))</f>
        <v>2019</v>
      </c>
      <c r="K169" s="97">
        <f>IF(TbRegistroSaidas[[#This Row],[Data da Competência]]="",0,MONTH(TbRegistroSaidas[[#This Row],[Data da Competência]]))</f>
        <v>12</v>
      </c>
      <c r="L169" s="98">
        <f>IF(TbRegistroSaidas[[#This Row],[Data da Competência]]="",0,YEAR(TbRegistroSaidas[[#This Row],[Data da Competência]]))</f>
        <v>2018</v>
      </c>
      <c r="M169" s="98">
        <f>IF(TbRegistroSaidas[[#This Row],[Data do Caixa Previsto]]="",0,MONTH(TbRegistroSaidas[[#This Row],[Data do Caixa Previsto]]))</f>
        <v>1</v>
      </c>
      <c r="N169" s="98">
        <f>IF(TbRegistroSaidas[[#This Row],[Data do Caixa Previsto]]="",0,YEAR(TbRegistroSaidas[[#This Row],[Data do Caixa Previsto]]))</f>
        <v>2019</v>
      </c>
    </row>
    <row r="170" spans="2:14" ht="17.100000000000001" hidden="1" customHeight="1" x14ac:dyDescent="0.25">
      <c r="B170" s="93">
        <v>43514.403187421965</v>
      </c>
      <c r="C170" s="94">
        <v>43459</v>
      </c>
      <c r="D170" s="94">
        <v>43514.403187421965</v>
      </c>
      <c r="E170" s="95" t="s">
        <v>40</v>
      </c>
      <c r="F170" s="95" t="s">
        <v>46</v>
      </c>
      <c r="G170" s="95" t="s">
        <v>451</v>
      </c>
      <c r="H170" s="96">
        <v>365</v>
      </c>
      <c r="I170" s="97">
        <f>IF(TbRegistroSaidas[[#This Row],[Data do Caixa Realizado]]="",0,MONTH(TbRegistroSaidas[[#This Row],[Data do Caixa Realizado]]))</f>
        <v>2</v>
      </c>
      <c r="J170" s="98">
        <f>IF(TbRegistroSaidas[[#This Row],[Data do Caixa Realizado]]="",0,YEAR(TbRegistroSaidas[[#This Row],[Data do Caixa Realizado]]))</f>
        <v>2019</v>
      </c>
      <c r="K170" s="97">
        <f>IF(TbRegistroSaidas[[#This Row],[Data da Competência]]="",0,MONTH(TbRegistroSaidas[[#This Row],[Data da Competência]]))</f>
        <v>12</v>
      </c>
      <c r="L170" s="98">
        <f>IF(TbRegistroSaidas[[#This Row],[Data da Competência]]="",0,YEAR(TbRegistroSaidas[[#This Row],[Data da Competência]]))</f>
        <v>2018</v>
      </c>
      <c r="M170" s="98">
        <f>IF(TbRegistroSaidas[[#This Row],[Data do Caixa Previsto]]="",0,MONTH(TbRegistroSaidas[[#This Row],[Data do Caixa Previsto]]))</f>
        <v>2</v>
      </c>
      <c r="N170" s="98">
        <f>IF(TbRegistroSaidas[[#This Row],[Data do Caixa Previsto]]="",0,YEAR(TbRegistroSaidas[[#This Row],[Data do Caixa Previsto]]))</f>
        <v>2019</v>
      </c>
    </row>
    <row r="171" spans="2:14" ht="17.100000000000001" hidden="1" customHeight="1" x14ac:dyDescent="0.25">
      <c r="B171" s="93">
        <v>43491.679228472654</v>
      </c>
      <c r="C171" s="94">
        <v>43461</v>
      </c>
      <c r="D171" s="94">
        <v>43491.679228472654</v>
      </c>
      <c r="E171" s="95" t="s">
        <v>40</v>
      </c>
      <c r="F171" s="95" t="s">
        <v>46</v>
      </c>
      <c r="G171" s="95" t="s">
        <v>452</v>
      </c>
      <c r="H171" s="96">
        <v>2757</v>
      </c>
      <c r="I171" s="97">
        <f>IF(TbRegistroSaidas[[#This Row],[Data do Caixa Realizado]]="",0,MONTH(TbRegistroSaidas[[#This Row],[Data do Caixa Realizado]]))</f>
        <v>1</v>
      </c>
      <c r="J171" s="98">
        <f>IF(TbRegistroSaidas[[#This Row],[Data do Caixa Realizado]]="",0,YEAR(TbRegistroSaidas[[#This Row],[Data do Caixa Realizado]]))</f>
        <v>2019</v>
      </c>
      <c r="K171" s="97">
        <f>IF(TbRegistroSaidas[[#This Row],[Data da Competência]]="",0,MONTH(TbRegistroSaidas[[#This Row],[Data da Competência]]))</f>
        <v>12</v>
      </c>
      <c r="L171" s="98">
        <f>IF(TbRegistroSaidas[[#This Row],[Data da Competência]]="",0,YEAR(TbRegistroSaidas[[#This Row],[Data da Competência]]))</f>
        <v>2018</v>
      </c>
      <c r="M171" s="98">
        <f>IF(TbRegistroSaidas[[#This Row],[Data do Caixa Previsto]]="",0,MONTH(TbRegistroSaidas[[#This Row],[Data do Caixa Previsto]]))</f>
        <v>1</v>
      </c>
      <c r="N171" s="98">
        <f>IF(TbRegistroSaidas[[#This Row],[Data do Caixa Previsto]]="",0,YEAR(TbRegistroSaidas[[#This Row],[Data do Caixa Previsto]]))</f>
        <v>2019</v>
      </c>
    </row>
    <row r="172" spans="2:14" ht="17.100000000000001" hidden="1" customHeight="1" x14ac:dyDescent="0.25">
      <c r="B172" s="93">
        <v>43515.206907104708</v>
      </c>
      <c r="C172" s="94">
        <v>43464</v>
      </c>
      <c r="D172" s="94">
        <v>43515.206907104708</v>
      </c>
      <c r="E172" s="95" t="s">
        <v>40</v>
      </c>
      <c r="F172" s="95" t="s">
        <v>38</v>
      </c>
      <c r="G172" s="95" t="s">
        <v>453</v>
      </c>
      <c r="H172" s="96">
        <v>2112</v>
      </c>
      <c r="I172" s="97">
        <f>IF(TbRegistroSaidas[[#This Row],[Data do Caixa Realizado]]="",0,MONTH(TbRegistroSaidas[[#This Row],[Data do Caixa Realizado]]))</f>
        <v>2</v>
      </c>
      <c r="J172" s="98">
        <f>IF(TbRegistroSaidas[[#This Row],[Data do Caixa Realizado]]="",0,YEAR(TbRegistroSaidas[[#This Row],[Data do Caixa Realizado]]))</f>
        <v>2019</v>
      </c>
      <c r="K172" s="97">
        <f>IF(TbRegistroSaidas[[#This Row],[Data da Competência]]="",0,MONTH(TbRegistroSaidas[[#This Row],[Data da Competência]]))</f>
        <v>12</v>
      </c>
      <c r="L172" s="98">
        <f>IF(TbRegistroSaidas[[#This Row],[Data da Competência]]="",0,YEAR(TbRegistroSaidas[[#This Row],[Data da Competência]]))</f>
        <v>2018</v>
      </c>
      <c r="M172" s="98">
        <f>IF(TbRegistroSaidas[[#This Row],[Data do Caixa Previsto]]="",0,MONTH(TbRegistroSaidas[[#This Row],[Data do Caixa Previsto]]))</f>
        <v>2</v>
      </c>
      <c r="N172" s="98">
        <f>IF(TbRegistroSaidas[[#This Row],[Data do Caixa Previsto]]="",0,YEAR(TbRegistroSaidas[[#This Row],[Data do Caixa Previsto]]))</f>
        <v>2019</v>
      </c>
    </row>
    <row r="173" spans="2:14" ht="17.100000000000001" hidden="1" customHeight="1" x14ac:dyDescent="0.25">
      <c r="B173" s="93">
        <v>43573.207294267304</v>
      </c>
      <c r="C173" s="94">
        <v>43467</v>
      </c>
      <c r="D173" s="94">
        <v>43483.579939553441</v>
      </c>
      <c r="E173" s="95" t="s">
        <v>40</v>
      </c>
      <c r="F173" s="95" t="s">
        <v>38</v>
      </c>
      <c r="G173" s="95" t="s">
        <v>454</v>
      </c>
      <c r="H173" s="96">
        <v>2190</v>
      </c>
      <c r="I173" s="97">
        <f>IF(TbRegistroSaidas[[#This Row],[Data do Caixa Realizado]]="",0,MONTH(TbRegistroSaidas[[#This Row],[Data do Caixa Realizado]]))</f>
        <v>4</v>
      </c>
      <c r="J173" s="98">
        <f>IF(TbRegistroSaidas[[#This Row],[Data do Caixa Realizado]]="",0,YEAR(TbRegistroSaidas[[#This Row],[Data do Caixa Realizado]]))</f>
        <v>2019</v>
      </c>
      <c r="K173" s="97">
        <f>IF(TbRegistroSaidas[[#This Row],[Data da Competência]]="",0,MONTH(TbRegistroSaidas[[#This Row],[Data da Competência]]))</f>
        <v>1</v>
      </c>
      <c r="L173" s="98">
        <f>IF(TbRegistroSaidas[[#This Row],[Data da Competência]]="",0,YEAR(TbRegistroSaidas[[#This Row],[Data da Competência]]))</f>
        <v>2019</v>
      </c>
      <c r="M173" s="98">
        <f>IF(TbRegistroSaidas[[#This Row],[Data do Caixa Previsto]]="",0,MONTH(TbRegistroSaidas[[#This Row],[Data do Caixa Previsto]]))</f>
        <v>1</v>
      </c>
      <c r="N173" s="98">
        <f>IF(TbRegistroSaidas[[#This Row],[Data do Caixa Previsto]]="",0,YEAR(TbRegistroSaidas[[#This Row],[Data do Caixa Previsto]]))</f>
        <v>2019</v>
      </c>
    </row>
    <row r="174" spans="2:14" ht="17.100000000000001" hidden="1" customHeight="1" x14ac:dyDescent="0.25">
      <c r="B174" s="93">
        <v>43485.642328387614</v>
      </c>
      <c r="C174" s="94">
        <v>43469</v>
      </c>
      <c r="D174" s="94">
        <v>43485.642328387614</v>
      </c>
      <c r="E174" s="95" t="s">
        <v>40</v>
      </c>
      <c r="F174" s="95" t="s">
        <v>46</v>
      </c>
      <c r="G174" s="95" t="s">
        <v>455</v>
      </c>
      <c r="H174" s="96">
        <v>2998</v>
      </c>
      <c r="I174" s="97">
        <f>IF(TbRegistroSaidas[[#This Row],[Data do Caixa Realizado]]="",0,MONTH(TbRegistroSaidas[[#This Row],[Data do Caixa Realizado]]))</f>
        <v>1</v>
      </c>
      <c r="J174" s="98">
        <f>IF(TbRegistroSaidas[[#This Row],[Data do Caixa Realizado]]="",0,YEAR(TbRegistroSaidas[[#This Row],[Data do Caixa Realizado]]))</f>
        <v>2019</v>
      </c>
      <c r="K174" s="97">
        <f>IF(TbRegistroSaidas[[#This Row],[Data da Competência]]="",0,MONTH(TbRegistroSaidas[[#This Row],[Data da Competência]]))</f>
        <v>1</v>
      </c>
      <c r="L174" s="98">
        <f>IF(TbRegistroSaidas[[#This Row],[Data da Competência]]="",0,YEAR(TbRegistroSaidas[[#This Row],[Data da Competência]]))</f>
        <v>2019</v>
      </c>
      <c r="M174" s="98">
        <f>IF(TbRegistroSaidas[[#This Row],[Data do Caixa Previsto]]="",0,MONTH(TbRegistroSaidas[[#This Row],[Data do Caixa Previsto]]))</f>
        <v>1</v>
      </c>
      <c r="N174" s="98">
        <f>IF(TbRegistroSaidas[[#This Row],[Data do Caixa Previsto]]="",0,YEAR(TbRegistroSaidas[[#This Row],[Data do Caixa Previsto]]))</f>
        <v>2019</v>
      </c>
    </row>
    <row r="175" spans="2:14" ht="17.100000000000001" hidden="1" customHeight="1" x14ac:dyDescent="0.25">
      <c r="B175" s="93">
        <v>43501.032672097659</v>
      </c>
      <c r="C175" s="94">
        <v>43476</v>
      </c>
      <c r="D175" s="94">
        <v>43501.032672097659</v>
      </c>
      <c r="E175" s="95" t="s">
        <v>40</v>
      </c>
      <c r="F175" s="95" t="s">
        <v>46</v>
      </c>
      <c r="G175" s="95" t="s">
        <v>456</v>
      </c>
      <c r="H175" s="96">
        <v>3808</v>
      </c>
      <c r="I175" s="97">
        <f>IF(TbRegistroSaidas[[#This Row],[Data do Caixa Realizado]]="",0,MONTH(TbRegistroSaidas[[#This Row],[Data do Caixa Realizado]]))</f>
        <v>2</v>
      </c>
      <c r="J175" s="98">
        <f>IF(TbRegistroSaidas[[#This Row],[Data do Caixa Realizado]]="",0,YEAR(TbRegistroSaidas[[#This Row],[Data do Caixa Realizado]]))</f>
        <v>2019</v>
      </c>
      <c r="K175" s="97">
        <f>IF(TbRegistroSaidas[[#This Row],[Data da Competência]]="",0,MONTH(TbRegistroSaidas[[#This Row],[Data da Competência]]))</f>
        <v>1</v>
      </c>
      <c r="L175" s="98">
        <f>IF(TbRegistroSaidas[[#This Row],[Data da Competência]]="",0,YEAR(TbRegistroSaidas[[#This Row],[Data da Competência]]))</f>
        <v>2019</v>
      </c>
      <c r="M175" s="98">
        <f>IF(TbRegistroSaidas[[#This Row],[Data do Caixa Previsto]]="",0,MONTH(TbRegistroSaidas[[#This Row],[Data do Caixa Previsto]]))</f>
        <v>2</v>
      </c>
      <c r="N175" s="98">
        <f>IF(TbRegistroSaidas[[#This Row],[Data do Caixa Previsto]]="",0,YEAR(TbRegistroSaidas[[#This Row],[Data do Caixa Previsto]]))</f>
        <v>2019</v>
      </c>
    </row>
    <row r="176" spans="2:14" ht="17.100000000000001" hidden="1" customHeight="1" x14ac:dyDescent="0.25">
      <c r="B176" s="93">
        <v>43495.478907818499</v>
      </c>
      <c r="C176" s="94">
        <v>43479</v>
      </c>
      <c r="D176" s="94">
        <v>43495.478907818499</v>
      </c>
      <c r="E176" s="95" t="s">
        <v>40</v>
      </c>
      <c r="F176" s="95" t="s">
        <v>46</v>
      </c>
      <c r="G176" s="95" t="s">
        <v>457</v>
      </c>
      <c r="H176" s="96">
        <v>4928</v>
      </c>
      <c r="I176" s="97">
        <f>IF(TbRegistroSaidas[[#This Row],[Data do Caixa Realizado]]="",0,MONTH(TbRegistroSaidas[[#This Row],[Data do Caixa Realizado]]))</f>
        <v>1</v>
      </c>
      <c r="J176" s="98">
        <f>IF(TbRegistroSaidas[[#This Row],[Data do Caixa Realizado]]="",0,YEAR(TbRegistroSaidas[[#This Row],[Data do Caixa Realizado]]))</f>
        <v>2019</v>
      </c>
      <c r="K176" s="97">
        <f>IF(TbRegistroSaidas[[#This Row],[Data da Competência]]="",0,MONTH(TbRegistroSaidas[[#This Row],[Data da Competência]]))</f>
        <v>1</v>
      </c>
      <c r="L176" s="98">
        <f>IF(TbRegistroSaidas[[#This Row],[Data da Competência]]="",0,YEAR(TbRegistroSaidas[[#This Row],[Data da Competência]]))</f>
        <v>2019</v>
      </c>
      <c r="M176" s="98">
        <f>IF(TbRegistroSaidas[[#This Row],[Data do Caixa Previsto]]="",0,MONTH(TbRegistroSaidas[[#This Row],[Data do Caixa Previsto]]))</f>
        <v>1</v>
      </c>
      <c r="N176" s="98">
        <f>IF(TbRegistroSaidas[[#This Row],[Data do Caixa Previsto]]="",0,YEAR(TbRegistroSaidas[[#This Row],[Data do Caixa Previsto]]))</f>
        <v>2019</v>
      </c>
    </row>
    <row r="177" spans="2:14" ht="17.100000000000001" hidden="1" customHeight="1" x14ac:dyDescent="0.25">
      <c r="B177" s="93">
        <v>43536.025611727033</v>
      </c>
      <c r="C177" s="94">
        <v>43482</v>
      </c>
      <c r="D177" s="94">
        <v>43536.025611727033</v>
      </c>
      <c r="E177" s="95" t="s">
        <v>40</v>
      </c>
      <c r="F177" s="95" t="s">
        <v>38</v>
      </c>
      <c r="G177" s="95" t="s">
        <v>458</v>
      </c>
      <c r="H177" s="96">
        <v>4179</v>
      </c>
      <c r="I177" s="97">
        <f>IF(TbRegistroSaidas[[#This Row],[Data do Caixa Realizado]]="",0,MONTH(TbRegistroSaidas[[#This Row],[Data do Caixa Realizado]]))</f>
        <v>3</v>
      </c>
      <c r="J177" s="98">
        <f>IF(TbRegistroSaidas[[#This Row],[Data do Caixa Realizado]]="",0,YEAR(TbRegistroSaidas[[#This Row],[Data do Caixa Realizado]]))</f>
        <v>2019</v>
      </c>
      <c r="K177" s="97">
        <f>IF(TbRegistroSaidas[[#This Row],[Data da Competência]]="",0,MONTH(TbRegistroSaidas[[#This Row],[Data da Competência]]))</f>
        <v>1</v>
      </c>
      <c r="L177" s="98">
        <f>IF(TbRegistroSaidas[[#This Row],[Data da Competência]]="",0,YEAR(TbRegistroSaidas[[#This Row],[Data da Competência]]))</f>
        <v>2019</v>
      </c>
      <c r="M177" s="98">
        <f>IF(TbRegistroSaidas[[#This Row],[Data do Caixa Previsto]]="",0,MONTH(TbRegistroSaidas[[#This Row],[Data do Caixa Previsto]]))</f>
        <v>3</v>
      </c>
      <c r="N177" s="98">
        <f>IF(TbRegistroSaidas[[#This Row],[Data do Caixa Previsto]]="",0,YEAR(TbRegistroSaidas[[#This Row],[Data do Caixa Previsto]]))</f>
        <v>2019</v>
      </c>
    </row>
    <row r="178" spans="2:14" ht="17.100000000000001" hidden="1" customHeight="1" x14ac:dyDescent="0.25">
      <c r="B178" s="93">
        <v>43499.993512821027</v>
      </c>
      <c r="C178" s="94">
        <v>43484</v>
      </c>
      <c r="D178" s="94">
        <v>43499.993512821027</v>
      </c>
      <c r="E178" s="95" t="s">
        <v>40</v>
      </c>
      <c r="F178" s="95" t="s">
        <v>34</v>
      </c>
      <c r="G178" s="95" t="s">
        <v>459</v>
      </c>
      <c r="H178" s="96">
        <v>4896</v>
      </c>
      <c r="I178" s="97">
        <f>IF(TbRegistroSaidas[[#This Row],[Data do Caixa Realizado]]="",0,MONTH(TbRegistroSaidas[[#This Row],[Data do Caixa Realizado]]))</f>
        <v>2</v>
      </c>
      <c r="J178" s="98">
        <f>IF(TbRegistroSaidas[[#This Row],[Data do Caixa Realizado]]="",0,YEAR(TbRegistroSaidas[[#This Row],[Data do Caixa Realizado]]))</f>
        <v>2019</v>
      </c>
      <c r="K178" s="97">
        <f>IF(TbRegistroSaidas[[#This Row],[Data da Competência]]="",0,MONTH(TbRegistroSaidas[[#This Row],[Data da Competência]]))</f>
        <v>1</v>
      </c>
      <c r="L178" s="98">
        <f>IF(TbRegistroSaidas[[#This Row],[Data da Competência]]="",0,YEAR(TbRegistroSaidas[[#This Row],[Data da Competência]]))</f>
        <v>2019</v>
      </c>
      <c r="M178" s="98">
        <f>IF(TbRegistroSaidas[[#This Row],[Data do Caixa Previsto]]="",0,MONTH(TbRegistroSaidas[[#This Row],[Data do Caixa Previsto]]))</f>
        <v>2</v>
      </c>
      <c r="N178" s="98">
        <f>IF(TbRegistroSaidas[[#This Row],[Data do Caixa Previsto]]="",0,YEAR(TbRegistroSaidas[[#This Row],[Data do Caixa Previsto]]))</f>
        <v>2019</v>
      </c>
    </row>
    <row r="179" spans="2:14" ht="17.100000000000001" hidden="1" customHeight="1" x14ac:dyDescent="0.25">
      <c r="B179" s="93">
        <v>43498.131083059947</v>
      </c>
      <c r="C179" s="94">
        <v>43487</v>
      </c>
      <c r="D179" s="94">
        <v>43498.131083059947</v>
      </c>
      <c r="E179" s="95" t="s">
        <v>40</v>
      </c>
      <c r="F179" s="95" t="s">
        <v>38</v>
      </c>
      <c r="G179" s="95" t="s">
        <v>375</v>
      </c>
      <c r="H179" s="96">
        <v>4092</v>
      </c>
      <c r="I179" s="97">
        <f>IF(TbRegistroSaidas[[#This Row],[Data do Caixa Realizado]]="",0,MONTH(TbRegistroSaidas[[#This Row],[Data do Caixa Realizado]]))</f>
        <v>2</v>
      </c>
      <c r="J179" s="98">
        <f>IF(TbRegistroSaidas[[#This Row],[Data do Caixa Realizado]]="",0,YEAR(TbRegistroSaidas[[#This Row],[Data do Caixa Realizado]]))</f>
        <v>2019</v>
      </c>
      <c r="K179" s="97">
        <f>IF(TbRegistroSaidas[[#This Row],[Data da Competência]]="",0,MONTH(TbRegistroSaidas[[#This Row],[Data da Competência]]))</f>
        <v>1</v>
      </c>
      <c r="L179" s="98">
        <f>IF(TbRegistroSaidas[[#This Row],[Data da Competência]]="",0,YEAR(TbRegistroSaidas[[#This Row],[Data da Competência]]))</f>
        <v>2019</v>
      </c>
      <c r="M179" s="98">
        <f>IF(TbRegistroSaidas[[#This Row],[Data do Caixa Previsto]]="",0,MONTH(TbRegistroSaidas[[#This Row],[Data do Caixa Previsto]]))</f>
        <v>2</v>
      </c>
      <c r="N179" s="98">
        <f>IF(TbRegistroSaidas[[#This Row],[Data do Caixa Previsto]]="",0,YEAR(TbRegistroSaidas[[#This Row],[Data do Caixa Previsto]]))</f>
        <v>2019</v>
      </c>
    </row>
    <row r="180" spans="2:14" ht="17.100000000000001" hidden="1" customHeight="1" x14ac:dyDescent="0.25">
      <c r="B180" s="93">
        <v>43496.93367126838</v>
      </c>
      <c r="C180" s="94">
        <v>43492</v>
      </c>
      <c r="D180" s="94">
        <v>43496.93367126838</v>
      </c>
      <c r="E180" s="95" t="s">
        <v>40</v>
      </c>
      <c r="F180" s="95" t="s">
        <v>46</v>
      </c>
      <c r="G180" s="95" t="s">
        <v>460</v>
      </c>
      <c r="H180" s="96">
        <v>2956</v>
      </c>
      <c r="I180" s="97">
        <f>IF(TbRegistroSaidas[[#This Row],[Data do Caixa Realizado]]="",0,MONTH(TbRegistroSaidas[[#This Row],[Data do Caixa Realizado]]))</f>
        <v>1</v>
      </c>
      <c r="J180" s="98">
        <f>IF(TbRegistroSaidas[[#This Row],[Data do Caixa Realizado]]="",0,YEAR(TbRegistroSaidas[[#This Row],[Data do Caixa Realizado]]))</f>
        <v>2019</v>
      </c>
      <c r="K180" s="97">
        <f>IF(TbRegistroSaidas[[#This Row],[Data da Competência]]="",0,MONTH(TbRegistroSaidas[[#This Row],[Data da Competência]]))</f>
        <v>1</v>
      </c>
      <c r="L180" s="98">
        <f>IF(TbRegistroSaidas[[#This Row],[Data da Competência]]="",0,YEAR(TbRegistroSaidas[[#This Row],[Data da Competência]]))</f>
        <v>2019</v>
      </c>
      <c r="M180" s="98">
        <f>IF(TbRegistroSaidas[[#This Row],[Data do Caixa Previsto]]="",0,MONTH(TbRegistroSaidas[[#This Row],[Data do Caixa Previsto]]))</f>
        <v>1</v>
      </c>
      <c r="N180" s="98">
        <f>IF(TbRegistroSaidas[[#This Row],[Data do Caixa Previsto]]="",0,YEAR(TbRegistroSaidas[[#This Row],[Data do Caixa Previsto]]))</f>
        <v>2019</v>
      </c>
    </row>
    <row r="181" spans="2:14" ht="17.100000000000001" hidden="1" customHeight="1" x14ac:dyDescent="0.25">
      <c r="B181" s="93">
        <v>43509.777939985303</v>
      </c>
      <c r="C181" s="94">
        <v>43496</v>
      </c>
      <c r="D181" s="94">
        <v>43509.777939985303</v>
      </c>
      <c r="E181" s="95" t="s">
        <v>40</v>
      </c>
      <c r="F181" s="95" t="s">
        <v>38</v>
      </c>
      <c r="G181" s="95" t="s">
        <v>461</v>
      </c>
      <c r="H181" s="96">
        <v>533</v>
      </c>
      <c r="I181" s="97">
        <f>IF(TbRegistroSaidas[[#This Row],[Data do Caixa Realizado]]="",0,MONTH(TbRegistroSaidas[[#This Row],[Data do Caixa Realizado]]))</f>
        <v>2</v>
      </c>
      <c r="J181" s="98">
        <f>IF(TbRegistroSaidas[[#This Row],[Data do Caixa Realizado]]="",0,YEAR(TbRegistroSaidas[[#This Row],[Data do Caixa Realizado]]))</f>
        <v>2019</v>
      </c>
      <c r="K181" s="97">
        <f>IF(TbRegistroSaidas[[#This Row],[Data da Competência]]="",0,MONTH(TbRegistroSaidas[[#This Row],[Data da Competência]]))</f>
        <v>1</v>
      </c>
      <c r="L181" s="98">
        <f>IF(TbRegistroSaidas[[#This Row],[Data da Competência]]="",0,YEAR(TbRegistroSaidas[[#This Row],[Data da Competência]]))</f>
        <v>2019</v>
      </c>
      <c r="M181" s="98">
        <f>IF(TbRegistroSaidas[[#This Row],[Data do Caixa Previsto]]="",0,MONTH(TbRegistroSaidas[[#This Row],[Data do Caixa Previsto]]))</f>
        <v>2</v>
      </c>
      <c r="N181" s="98">
        <f>IF(TbRegistroSaidas[[#This Row],[Data do Caixa Previsto]]="",0,YEAR(TbRegistroSaidas[[#This Row],[Data do Caixa Previsto]]))</f>
        <v>2019</v>
      </c>
    </row>
    <row r="182" spans="2:14" ht="17.100000000000001" hidden="1" customHeight="1" x14ac:dyDescent="0.25">
      <c r="B182" s="93">
        <v>43520.73063092697</v>
      </c>
      <c r="C182" s="94">
        <v>43497</v>
      </c>
      <c r="D182" s="94">
        <v>43520.73063092697</v>
      </c>
      <c r="E182" s="95" t="s">
        <v>40</v>
      </c>
      <c r="F182" s="95" t="s">
        <v>35</v>
      </c>
      <c r="G182" s="95" t="s">
        <v>462</v>
      </c>
      <c r="H182" s="96">
        <v>3519</v>
      </c>
      <c r="I182" s="97">
        <f>IF(TbRegistroSaidas[[#This Row],[Data do Caixa Realizado]]="",0,MONTH(TbRegistroSaidas[[#This Row],[Data do Caixa Realizado]]))</f>
        <v>2</v>
      </c>
      <c r="J182" s="98">
        <f>IF(TbRegistroSaidas[[#This Row],[Data do Caixa Realizado]]="",0,YEAR(TbRegistroSaidas[[#This Row],[Data do Caixa Realizado]]))</f>
        <v>2019</v>
      </c>
      <c r="K182" s="97">
        <f>IF(TbRegistroSaidas[[#This Row],[Data da Competência]]="",0,MONTH(TbRegistroSaidas[[#This Row],[Data da Competência]]))</f>
        <v>2</v>
      </c>
      <c r="L182" s="98">
        <f>IF(TbRegistroSaidas[[#This Row],[Data da Competência]]="",0,YEAR(TbRegistroSaidas[[#This Row],[Data da Competência]]))</f>
        <v>2019</v>
      </c>
      <c r="M182" s="98">
        <f>IF(TbRegistroSaidas[[#This Row],[Data do Caixa Previsto]]="",0,MONTH(TbRegistroSaidas[[#This Row],[Data do Caixa Previsto]]))</f>
        <v>2</v>
      </c>
      <c r="N182" s="98">
        <f>IF(TbRegistroSaidas[[#This Row],[Data do Caixa Previsto]]="",0,YEAR(TbRegistroSaidas[[#This Row],[Data do Caixa Previsto]]))</f>
        <v>2019</v>
      </c>
    </row>
    <row r="183" spans="2:14" ht="17.100000000000001" hidden="1" customHeight="1" x14ac:dyDescent="0.25">
      <c r="B183" s="93">
        <v>43548.78797907626</v>
      </c>
      <c r="C183" s="94">
        <v>43499</v>
      </c>
      <c r="D183" s="94">
        <v>43548.78797907626</v>
      </c>
      <c r="E183" s="95" t="s">
        <v>40</v>
      </c>
      <c r="F183" s="95" t="s">
        <v>34</v>
      </c>
      <c r="G183" s="95" t="s">
        <v>463</v>
      </c>
      <c r="H183" s="96">
        <v>757</v>
      </c>
      <c r="I183" s="97">
        <f>IF(TbRegistroSaidas[[#This Row],[Data do Caixa Realizado]]="",0,MONTH(TbRegistroSaidas[[#This Row],[Data do Caixa Realizado]]))</f>
        <v>3</v>
      </c>
      <c r="J183" s="98">
        <f>IF(TbRegistroSaidas[[#This Row],[Data do Caixa Realizado]]="",0,YEAR(TbRegistroSaidas[[#This Row],[Data do Caixa Realizado]]))</f>
        <v>2019</v>
      </c>
      <c r="K183" s="97">
        <f>IF(TbRegistroSaidas[[#This Row],[Data da Competência]]="",0,MONTH(TbRegistroSaidas[[#This Row],[Data da Competência]]))</f>
        <v>2</v>
      </c>
      <c r="L183" s="98">
        <f>IF(TbRegistroSaidas[[#This Row],[Data da Competência]]="",0,YEAR(TbRegistroSaidas[[#This Row],[Data da Competência]]))</f>
        <v>2019</v>
      </c>
      <c r="M183" s="98">
        <f>IF(TbRegistroSaidas[[#This Row],[Data do Caixa Previsto]]="",0,MONTH(TbRegistroSaidas[[#This Row],[Data do Caixa Previsto]]))</f>
        <v>3</v>
      </c>
      <c r="N183" s="98">
        <f>IF(TbRegistroSaidas[[#This Row],[Data do Caixa Previsto]]="",0,YEAR(TbRegistroSaidas[[#This Row],[Data do Caixa Previsto]]))</f>
        <v>2019</v>
      </c>
    </row>
    <row r="184" spans="2:14" ht="17.100000000000001" hidden="1" customHeight="1" x14ac:dyDescent="0.25">
      <c r="B184" s="93">
        <v>43552.247547339066</v>
      </c>
      <c r="C184" s="94">
        <v>43503</v>
      </c>
      <c r="D184" s="94">
        <v>43552.247547339066</v>
      </c>
      <c r="E184" s="95" t="s">
        <v>40</v>
      </c>
      <c r="F184" s="95" t="s">
        <v>46</v>
      </c>
      <c r="G184" s="95" t="s">
        <v>464</v>
      </c>
      <c r="H184" s="96">
        <v>2688</v>
      </c>
      <c r="I184" s="97">
        <f>IF(TbRegistroSaidas[[#This Row],[Data do Caixa Realizado]]="",0,MONTH(TbRegistroSaidas[[#This Row],[Data do Caixa Realizado]]))</f>
        <v>3</v>
      </c>
      <c r="J184" s="98">
        <f>IF(TbRegistroSaidas[[#This Row],[Data do Caixa Realizado]]="",0,YEAR(TbRegistroSaidas[[#This Row],[Data do Caixa Realizado]]))</f>
        <v>2019</v>
      </c>
      <c r="K184" s="97">
        <f>IF(TbRegistroSaidas[[#This Row],[Data da Competência]]="",0,MONTH(TbRegistroSaidas[[#This Row],[Data da Competência]]))</f>
        <v>2</v>
      </c>
      <c r="L184" s="98">
        <f>IF(TbRegistroSaidas[[#This Row],[Data da Competência]]="",0,YEAR(TbRegistroSaidas[[#This Row],[Data da Competência]]))</f>
        <v>2019</v>
      </c>
      <c r="M184" s="98">
        <f>IF(TbRegistroSaidas[[#This Row],[Data do Caixa Previsto]]="",0,MONTH(TbRegistroSaidas[[#This Row],[Data do Caixa Previsto]]))</f>
        <v>3</v>
      </c>
      <c r="N184" s="98">
        <f>IF(TbRegistroSaidas[[#This Row],[Data do Caixa Previsto]]="",0,YEAR(TbRegistroSaidas[[#This Row],[Data do Caixa Previsto]]))</f>
        <v>2019</v>
      </c>
    </row>
    <row r="185" spans="2:14" ht="17.100000000000001" hidden="1" customHeight="1" x14ac:dyDescent="0.25">
      <c r="B185" s="93">
        <v>43554.442660476037</v>
      </c>
      <c r="C185" s="94">
        <v>43505</v>
      </c>
      <c r="D185" s="94">
        <v>43554.442660476037</v>
      </c>
      <c r="E185" s="95" t="s">
        <v>40</v>
      </c>
      <c r="F185" s="95" t="s">
        <v>36</v>
      </c>
      <c r="G185" s="95" t="s">
        <v>465</v>
      </c>
      <c r="H185" s="96">
        <v>340</v>
      </c>
      <c r="I185" s="97">
        <f>IF(TbRegistroSaidas[[#This Row],[Data do Caixa Realizado]]="",0,MONTH(TbRegistroSaidas[[#This Row],[Data do Caixa Realizado]]))</f>
        <v>3</v>
      </c>
      <c r="J185" s="98">
        <f>IF(TbRegistroSaidas[[#This Row],[Data do Caixa Realizado]]="",0,YEAR(TbRegistroSaidas[[#This Row],[Data do Caixa Realizado]]))</f>
        <v>2019</v>
      </c>
      <c r="K185" s="97">
        <f>IF(TbRegistroSaidas[[#This Row],[Data da Competência]]="",0,MONTH(TbRegistroSaidas[[#This Row],[Data da Competência]]))</f>
        <v>2</v>
      </c>
      <c r="L185" s="98">
        <f>IF(TbRegistroSaidas[[#This Row],[Data da Competência]]="",0,YEAR(TbRegistroSaidas[[#This Row],[Data da Competência]]))</f>
        <v>2019</v>
      </c>
      <c r="M185" s="98">
        <f>IF(TbRegistroSaidas[[#This Row],[Data do Caixa Previsto]]="",0,MONTH(TbRegistroSaidas[[#This Row],[Data do Caixa Previsto]]))</f>
        <v>3</v>
      </c>
      <c r="N185" s="98">
        <f>IF(TbRegistroSaidas[[#This Row],[Data do Caixa Previsto]]="",0,YEAR(TbRegistroSaidas[[#This Row],[Data do Caixa Previsto]]))</f>
        <v>2019</v>
      </c>
    </row>
    <row r="186" spans="2:14" ht="17.100000000000001" hidden="1" customHeight="1" x14ac:dyDescent="0.25">
      <c r="B186" s="93">
        <v>43508.592568137858</v>
      </c>
      <c r="C186" s="94">
        <v>43506</v>
      </c>
      <c r="D186" s="94">
        <v>43508.592568137858</v>
      </c>
      <c r="E186" s="95" t="s">
        <v>40</v>
      </c>
      <c r="F186" s="95" t="s">
        <v>36</v>
      </c>
      <c r="G186" s="95" t="s">
        <v>466</v>
      </c>
      <c r="H186" s="96">
        <v>4204</v>
      </c>
      <c r="I186" s="97">
        <f>IF(TbRegistroSaidas[[#This Row],[Data do Caixa Realizado]]="",0,MONTH(TbRegistroSaidas[[#This Row],[Data do Caixa Realizado]]))</f>
        <v>2</v>
      </c>
      <c r="J186" s="98">
        <f>IF(TbRegistroSaidas[[#This Row],[Data do Caixa Realizado]]="",0,YEAR(TbRegistroSaidas[[#This Row],[Data do Caixa Realizado]]))</f>
        <v>2019</v>
      </c>
      <c r="K186" s="97">
        <f>IF(TbRegistroSaidas[[#This Row],[Data da Competência]]="",0,MONTH(TbRegistroSaidas[[#This Row],[Data da Competência]]))</f>
        <v>2</v>
      </c>
      <c r="L186" s="98">
        <f>IF(TbRegistroSaidas[[#This Row],[Data da Competência]]="",0,YEAR(TbRegistroSaidas[[#This Row],[Data da Competência]]))</f>
        <v>2019</v>
      </c>
      <c r="M186" s="98">
        <f>IF(TbRegistroSaidas[[#This Row],[Data do Caixa Previsto]]="",0,MONTH(TbRegistroSaidas[[#This Row],[Data do Caixa Previsto]]))</f>
        <v>2</v>
      </c>
      <c r="N186" s="98">
        <f>IF(TbRegistroSaidas[[#This Row],[Data do Caixa Previsto]]="",0,YEAR(TbRegistroSaidas[[#This Row],[Data do Caixa Previsto]]))</f>
        <v>2019</v>
      </c>
    </row>
    <row r="187" spans="2:14" ht="17.100000000000001" hidden="1" customHeight="1" x14ac:dyDescent="0.25">
      <c r="B187" s="93">
        <v>43555.285152896111</v>
      </c>
      <c r="C187" s="94">
        <v>43508</v>
      </c>
      <c r="D187" s="94">
        <v>43555.285152896111</v>
      </c>
      <c r="E187" s="95" t="s">
        <v>40</v>
      </c>
      <c r="F187" s="95" t="s">
        <v>35</v>
      </c>
      <c r="G187" s="95" t="s">
        <v>467</v>
      </c>
      <c r="H187" s="96">
        <v>3695</v>
      </c>
      <c r="I187" s="97">
        <f>IF(TbRegistroSaidas[[#This Row],[Data do Caixa Realizado]]="",0,MONTH(TbRegistroSaidas[[#This Row],[Data do Caixa Realizado]]))</f>
        <v>3</v>
      </c>
      <c r="J187" s="98">
        <f>IF(TbRegistroSaidas[[#This Row],[Data do Caixa Realizado]]="",0,YEAR(TbRegistroSaidas[[#This Row],[Data do Caixa Realizado]]))</f>
        <v>2019</v>
      </c>
      <c r="K187" s="97">
        <f>IF(TbRegistroSaidas[[#This Row],[Data da Competência]]="",0,MONTH(TbRegistroSaidas[[#This Row],[Data da Competência]]))</f>
        <v>2</v>
      </c>
      <c r="L187" s="98">
        <f>IF(TbRegistroSaidas[[#This Row],[Data da Competência]]="",0,YEAR(TbRegistroSaidas[[#This Row],[Data da Competência]]))</f>
        <v>2019</v>
      </c>
      <c r="M187" s="98">
        <f>IF(TbRegistroSaidas[[#This Row],[Data do Caixa Previsto]]="",0,MONTH(TbRegistroSaidas[[#This Row],[Data do Caixa Previsto]]))</f>
        <v>3</v>
      </c>
      <c r="N187" s="98">
        <f>IF(TbRegistroSaidas[[#This Row],[Data do Caixa Previsto]]="",0,YEAR(TbRegistroSaidas[[#This Row],[Data do Caixa Previsto]]))</f>
        <v>2019</v>
      </c>
    </row>
    <row r="188" spans="2:14" ht="17.100000000000001" hidden="1" customHeight="1" x14ac:dyDescent="0.25">
      <c r="B188" s="93">
        <v>43619.877278489352</v>
      </c>
      <c r="C188" s="94">
        <v>43517</v>
      </c>
      <c r="D188" s="94">
        <v>43548.006375386678</v>
      </c>
      <c r="E188" s="95" t="s">
        <v>40</v>
      </c>
      <c r="F188" s="95" t="s">
        <v>38</v>
      </c>
      <c r="G188" s="95" t="s">
        <v>468</v>
      </c>
      <c r="H188" s="96">
        <v>4148</v>
      </c>
      <c r="I188" s="97">
        <f>IF(TbRegistroSaidas[[#This Row],[Data do Caixa Realizado]]="",0,MONTH(TbRegistroSaidas[[#This Row],[Data do Caixa Realizado]]))</f>
        <v>6</v>
      </c>
      <c r="J188" s="98">
        <f>IF(TbRegistroSaidas[[#This Row],[Data do Caixa Realizado]]="",0,YEAR(TbRegistroSaidas[[#This Row],[Data do Caixa Realizado]]))</f>
        <v>2019</v>
      </c>
      <c r="K188" s="97">
        <f>IF(TbRegistroSaidas[[#This Row],[Data da Competência]]="",0,MONTH(TbRegistroSaidas[[#This Row],[Data da Competência]]))</f>
        <v>2</v>
      </c>
      <c r="L188" s="98">
        <f>IF(TbRegistroSaidas[[#This Row],[Data da Competência]]="",0,YEAR(TbRegistroSaidas[[#This Row],[Data da Competência]]))</f>
        <v>2019</v>
      </c>
      <c r="M188" s="98">
        <f>IF(TbRegistroSaidas[[#This Row],[Data do Caixa Previsto]]="",0,MONTH(TbRegistroSaidas[[#This Row],[Data do Caixa Previsto]]))</f>
        <v>3</v>
      </c>
      <c r="N188" s="98">
        <f>IF(TbRegistroSaidas[[#This Row],[Data do Caixa Previsto]]="",0,YEAR(TbRegistroSaidas[[#This Row],[Data do Caixa Previsto]]))</f>
        <v>2019</v>
      </c>
    </row>
    <row r="189" spans="2:14" ht="17.100000000000001" hidden="1" customHeight="1" x14ac:dyDescent="0.25">
      <c r="B189" s="93">
        <v>43566.482468635586</v>
      </c>
      <c r="C189" s="94">
        <v>43521</v>
      </c>
      <c r="D189" s="94">
        <v>43553.920091748245</v>
      </c>
      <c r="E189" s="95" t="s">
        <v>40</v>
      </c>
      <c r="F189" s="95" t="s">
        <v>46</v>
      </c>
      <c r="G189" s="95" t="s">
        <v>469</v>
      </c>
      <c r="H189" s="96">
        <v>4303</v>
      </c>
      <c r="I189" s="97">
        <f>IF(TbRegistroSaidas[[#This Row],[Data do Caixa Realizado]]="",0,MONTH(TbRegistroSaidas[[#This Row],[Data do Caixa Realizado]]))</f>
        <v>4</v>
      </c>
      <c r="J189" s="98">
        <f>IF(TbRegistroSaidas[[#This Row],[Data do Caixa Realizado]]="",0,YEAR(TbRegistroSaidas[[#This Row],[Data do Caixa Realizado]]))</f>
        <v>2019</v>
      </c>
      <c r="K189" s="97">
        <f>IF(TbRegistroSaidas[[#This Row],[Data da Competência]]="",0,MONTH(TbRegistroSaidas[[#This Row],[Data da Competência]]))</f>
        <v>2</v>
      </c>
      <c r="L189" s="98">
        <f>IF(TbRegistroSaidas[[#This Row],[Data da Competência]]="",0,YEAR(TbRegistroSaidas[[#This Row],[Data da Competência]]))</f>
        <v>2019</v>
      </c>
      <c r="M189" s="98">
        <f>IF(TbRegistroSaidas[[#This Row],[Data do Caixa Previsto]]="",0,MONTH(TbRegistroSaidas[[#This Row],[Data do Caixa Previsto]]))</f>
        <v>3</v>
      </c>
      <c r="N189" s="98">
        <f>IF(TbRegistroSaidas[[#This Row],[Data do Caixa Previsto]]="",0,YEAR(TbRegistroSaidas[[#This Row],[Data do Caixa Previsto]]))</f>
        <v>2019</v>
      </c>
    </row>
    <row r="190" spans="2:14" ht="17.100000000000001" hidden="1" customHeight="1" x14ac:dyDescent="0.25">
      <c r="B190" s="93">
        <v>43531.738180250693</v>
      </c>
      <c r="C190" s="94">
        <v>43523</v>
      </c>
      <c r="D190" s="94">
        <v>43531.738180250693</v>
      </c>
      <c r="E190" s="95" t="s">
        <v>40</v>
      </c>
      <c r="F190" s="95" t="s">
        <v>36</v>
      </c>
      <c r="G190" s="95" t="s">
        <v>470</v>
      </c>
      <c r="H190" s="96">
        <v>2674</v>
      </c>
      <c r="I190" s="97">
        <f>IF(TbRegistroSaidas[[#This Row],[Data do Caixa Realizado]]="",0,MONTH(TbRegistroSaidas[[#This Row],[Data do Caixa Realizado]]))</f>
        <v>3</v>
      </c>
      <c r="J190" s="98">
        <f>IF(TbRegistroSaidas[[#This Row],[Data do Caixa Realizado]]="",0,YEAR(TbRegistroSaidas[[#This Row],[Data do Caixa Realizado]]))</f>
        <v>2019</v>
      </c>
      <c r="K190" s="97">
        <f>IF(TbRegistroSaidas[[#This Row],[Data da Competência]]="",0,MONTH(TbRegistroSaidas[[#This Row],[Data da Competência]]))</f>
        <v>2</v>
      </c>
      <c r="L190" s="98">
        <f>IF(TbRegistroSaidas[[#This Row],[Data da Competência]]="",0,YEAR(TbRegistroSaidas[[#This Row],[Data da Competência]]))</f>
        <v>2019</v>
      </c>
      <c r="M190" s="98">
        <f>IF(TbRegistroSaidas[[#This Row],[Data do Caixa Previsto]]="",0,MONTH(TbRegistroSaidas[[#This Row],[Data do Caixa Previsto]]))</f>
        <v>3</v>
      </c>
      <c r="N190" s="98">
        <f>IF(TbRegistroSaidas[[#This Row],[Data do Caixa Previsto]]="",0,YEAR(TbRegistroSaidas[[#This Row],[Data do Caixa Previsto]]))</f>
        <v>2019</v>
      </c>
    </row>
    <row r="191" spans="2:14" ht="17.100000000000001" hidden="1" customHeight="1" x14ac:dyDescent="0.25">
      <c r="B191" s="93">
        <v>43569.835590824536</v>
      </c>
      <c r="C191" s="94">
        <v>43526</v>
      </c>
      <c r="D191" s="94">
        <v>43569.835590824536</v>
      </c>
      <c r="E191" s="95" t="s">
        <v>40</v>
      </c>
      <c r="F191" s="95" t="s">
        <v>34</v>
      </c>
      <c r="G191" s="95" t="s">
        <v>471</v>
      </c>
      <c r="H191" s="96">
        <v>1720</v>
      </c>
      <c r="I191" s="97">
        <f>IF(TbRegistroSaidas[[#This Row],[Data do Caixa Realizado]]="",0,MONTH(TbRegistroSaidas[[#This Row],[Data do Caixa Realizado]]))</f>
        <v>4</v>
      </c>
      <c r="J191" s="98">
        <f>IF(TbRegistroSaidas[[#This Row],[Data do Caixa Realizado]]="",0,YEAR(TbRegistroSaidas[[#This Row],[Data do Caixa Realizado]]))</f>
        <v>2019</v>
      </c>
      <c r="K191" s="97">
        <f>IF(TbRegistroSaidas[[#This Row],[Data da Competência]]="",0,MONTH(TbRegistroSaidas[[#This Row],[Data da Competência]]))</f>
        <v>3</v>
      </c>
      <c r="L191" s="98">
        <f>IF(TbRegistroSaidas[[#This Row],[Data da Competência]]="",0,YEAR(TbRegistroSaidas[[#This Row],[Data da Competência]]))</f>
        <v>2019</v>
      </c>
      <c r="M191" s="98">
        <f>IF(TbRegistroSaidas[[#This Row],[Data do Caixa Previsto]]="",0,MONTH(TbRegistroSaidas[[#This Row],[Data do Caixa Previsto]]))</f>
        <v>4</v>
      </c>
      <c r="N191" s="98">
        <f>IF(TbRegistroSaidas[[#This Row],[Data do Caixa Previsto]]="",0,YEAR(TbRegistroSaidas[[#This Row],[Data do Caixa Previsto]]))</f>
        <v>2019</v>
      </c>
    </row>
    <row r="192" spans="2:14" ht="17.100000000000001" hidden="1" customHeight="1" x14ac:dyDescent="0.25">
      <c r="B192" s="93">
        <v>43567.757979105008</v>
      </c>
      <c r="C192" s="94">
        <v>43530</v>
      </c>
      <c r="D192" s="94">
        <v>43567.757979105008</v>
      </c>
      <c r="E192" s="95" t="s">
        <v>40</v>
      </c>
      <c r="F192" s="95" t="s">
        <v>34</v>
      </c>
      <c r="G192" s="95" t="s">
        <v>472</v>
      </c>
      <c r="H192" s="96">
        <v>1854</v>
      </c>
      <c r="I192" s="97">
        <f>IF(TbRegistroSaidas[[#This Row],[Data do Caixa Realizado]]="",0,MONTH(TbRegistroSaidas[[#This Row],[Data do Caixa Realizado]]))</f>
        <v>4</v>
      </c>
      <c r="J192" s="98">
        <f>IF(TbRegistroSaidas[[#This Row],[Data do Caixa Realizado]]="",0,YEAR(TbRegistroSaidas[[#This Row],[Data do Caixa Realizado]]))</f>
        <v>2019</v>
      </c>
      <c r="K192" s="97">
        <f>IF(TbRegistroSaidas[[#This Row],[Data da Competência]]="",0,MONTH(TbRegistroSaidas[[#This Row],[Data da Competência]]))</f>
        <v>3</v>
      </c>
      <c r="L192" s="98">
        <f>IF(TbRegistroSaidas[[#This Row],[Data da Competência]]="",0,YEAR(TbRegistroSaidas[[#This Row],[Data da Competência]]))</f>
        <v>2019</v>
      </c>
      <c r="M192" s="98">
        <f>IF(TbRegistroSaidas[[#This Row],[Data do Caixa Previsto]]="",0,MONTH(TbRegistroSaidas[[#This Row],[Data do Caixa Previsto]]))</f>
        <v>4</v>
      </c>
      <c r="N192" s="98">
        <f>IF(TbRegistroSaidas[[#This Row],[Data do Caixa Previsto]]="",0,YEAR(TbRegistroSaidas[[#This Row],[Data do Caixa Previsto]]))</f>
        <v>2019</v>
      </c>
    </row>
    <row r="193" spans="2:14" ht="17.100000000000001" hidden="1" customHeight="1" x14ac:dyDescent="0.25">
      <c r="B193" s="93">
        <v>43535.079288493936</v>
      </c>
      <c r="C193" s="94">
        <v>43532</v>
      </c>
      <c r="D193" s="94">
        <v>43535.079288493936</v>
      </c>
      <c r="E193" s="95" t="s">
        <v>40</v>
      </c>
      <c r="F193" s="95" t="s">
        <v>46</v>
      </c>
      <c r="G193" s="95" t="s">
        <v>473</v>
      </c>
      <c r="H193" s="96">
        <v>2568</v>
      </c>
      <c r="I193" s="97">
        <f>IF(TbRegistroSaidas[[#This Row],[Data do Caixa Realizado]]="",0,MONTH(TbRegistroSaidas[[#This Row],[Data do Caixa Realizado]]))</f>
        <v>3</v>
      </c>
      <c r="J193" s="98">
        <f>IF(TbRegistroSaidas[[#This Row],[Data do Caixa Realizado]]="",0,YEAR(TbRegistroSaidas[[#This Row],[Data do Caixa Realizado]]))</f>
        <v>2019</v>
      </c>
      <c r="K193" s="97">
        <f>IF(TbRegistroSaidas[[#This Row],[Data da Competência]]="",0,MONTH(TbRegistroSaidas[[#This Row],[Data da Competência]]))</f>
        <v>3</v>
      </c>
      <c r="L193" s="98">
        <f>IF(TbRegistroSaidas[[#This Row],[Data da Competência]]="",0,YEAR(TbRegistroSaidas[[#This Row],[Data da Competência]]))</f>
        <v>2019</v>
      </c>
      <c r="M193" s="98">
        <f>IF(TbRegistroSaidas[[#This Row],[Data do Caixa Previsto]]="",0,MONTH(TbRegistroSaidas[[#This Row],[Data do Caixa Previsto]]))</f>
        <v>3</v>
      </c>
      <c r="N193" s="98">
        <f>IF(TbRegistroSaidas[[#This Row],[Data do Caixa Previsto]]="",0,YEAR(TbRegistroSaidas[[#This Row],[Data do Caixa Previsto]]))</f>
        <v>2019</v>
      </c>
    </row>
    <row r="194" spans="2:14" ht="17.100000000000001" hidden="1" customHeight="1" x14ac:dyDescent="0.25">
      <c r="B194" s="93">
        <v>43572.596134843683</v>
      </c>
      <c r="C194" s="94">
        <v>43532</v>
      </c>
      <c r="D194" s="94">
        <v>43572.596134843683</v>
      </c>
      <c r="E194" s="95" t="s">
        <v>40</v>
      </c>
      <c r="F194" s="95" t="s">
        <v>46</v>
      </c>
      <c r="G194" s="95" t="s">
        <v>474</v>
      </c>
      <c r="H194" s="96">
        <v>3690</v>
      </c>
      <c r="I194" s="97">
        <f>IF(TbRegistroSaidas[[#This Row],[Data do Caixa Realizado]]="",0,MONTH(TbRegistroSaidas[[#This Row],[Data do Caixa Realizado]]))</f>
        <v>4</v>
      </c>
      <c r="J194" s="98">
        <f>IF(TbRegistroSaidas[[#This Row],[Data do Caixa Realizado]]="",0,YEAR(TbRegistroSaidas[[#This Row],[Data do Caixa Realizado]]))</f>
        <v>2019</v>
      </c>
      <c r="K194" s="97">
        <f>IF(TbRegistroSaidas[[#This Row],[Data da Competência]]="",0,MONTH(TbRegistroSaidas[[#This Row],[Data da Competência]]))</f>
        <v>3</v>
      </c>
      <c r="L194" s="98">
        <f>IF(TbRegistroSaidas[[#This Row],[Data da Competência]]="",0,YEAR(TbRegistroSaidas[[#This Row],[Data da Competência]]))</f>
        <v>2019</v>
      </c>
      <c r="M194" s="98">
        <f>IF(TbRegistroSaidas[[#This Row],[Data do Caixa Previsto]]="",0,MONTH(TbRegistroSaidas[[#This Row],[Data do Caixa Previsto]]))</f>
        <v>4</v>
      </c>
      <c r="N194" s="98">
        <f>IF(TbRegistroSaidas[[#This Row],[Data do Caixa Previsto]]="",0,YEAR(TbRegistroSaidas[[#This Row],[Data do Caixa Previsto]]))</f>
        <v>2019</v>
      </c>
    </row>
    <row r="195" spans="2:14" ht="17.100000000000001" hidden="1" customHeight="1" x14ac:dyDescent="0.25">
      <c r="B195" s="93">
        <v>43621.515266358365</v>
      </c>
      <c r="C195" s="94">
        <v>43534</v>
      </c>
      <c r="D195" s="94">
        <v>43570.539022448429</v>
      </c>
      <c r="E195" s="95" t="s">
        <v>40</v>
      </c>
      <c r="F195" s="95" t="s">
        <v>38</v>
      </c>
      <c r="G195" s="95" t="s">
        <v>475</v>
      </c>
      <c r="H195" s="96">
        <v>3746</v>
      </c>
      <c r="I195" s="97">
        <f>IF(TbRegistroSaidas[[#This Row],[Data do Caixa Realizado]]="",0,MONTH(TbRegistroSaidas[[#This Row],[Data do Caixa Realizado]]))</f>
        <v>6</v>
      </c>
      <c r="J195" s="98">
        <f>IF(TbRegistroSaidas[[#This Row],[Data do Caixa Realizado]]="",0,YEAR(TbRegistroSaidas[[#This Row],[Data do Caixa Realizado]]))</f>
        <v>2019</v>
      </c>
      <c r="K195" s="97">
        <f>IF(TbRegistroSaidas[[#This Row],[Data da Competência]]="",0,MONTH(TbRegistroSaidas[[#This Row],[Data da Competência]]))</f>
        <v>3</v>
      </c>
      <c r="L195" s="98">
        <f>IF(TbRegistroSaidas[[#This Row],[Data da Competência]]="",0,YEAR(TbRegistroSaidas[[#This Row],[Data da Competência]]))</f>
        <v>2019</v>
      </c>
      <c r="M195" s="98">
        <f>IF(TbRegistroSaidas[[#This Row],[Data do Caixa Previsto]]="",0,MONTH(TbRegistroSaidas[[#This Row],[Data do Caixa Previsto]]))</f>
        <v>4</v>
      </c>
      <c r="N195" s="98">
        <f>IF(TbRegistroSaidas[[#This Row],[Data do Caixa Previsto]]="",0,YEAR(TbRegistroSaidas[[#This Row],[Data do Caixa Previsto]]))</f>
        <v>2019</v>
      </c>
    </row>
    <row r="196" spans="2:14" ht="17.100000000000001" hidden="1" customHeight="1" x14ac:dyDescent="0.25">
      <c r="B196" s="93">
        <v>43571.740759038665</v>
      </c>
      <c r="C196" s="94">
        <v>43536</v>
      </c>
      <c r="D196" s="94">
        <v>43571.740759038665</v>
      </c>
      <c r="E196" s="95" t="s">
        <v>40</v>
      </c>
      <c r="F196" s="95" t="s">
        <v>34</v>
      </c>
      <c r="G196" s="95" t="s">
        <v>476</v>
      </c>
      <c r="H196" s="96">
        <v>4360</v>
      </c>
      <c r="I196" s="97">
        <f>IF(TbRegistroSaidas[[#This Row],[Data do Caixa Realizado]]="",0,MONTH(TbRegistroSaidas[[#This Row],[Data do Caixa Realizado]]))</f>
        <v>4</v>
      </c>
      <c r="J196" s="98">
        <f>IF(TbRegistroSaidas[[#This Row],[Data do Caixa Realizado]]="",0,YEAR(TbRegistroSaidas[[#This Row],[Data do Caixa Realizado]]))</f>
        <v>2019</v>
      </c>
      <c r="K196" s="97">
        <f>IF(TbRegistroSaidas[[#This Row],[Data da Competência]]="",0,MONTH(TbRegistroSaidas[[#This Row],[Data da Competência]]))</f>
        <v>3</v>
      </c>
      <c r="L196" s="98">
        <f>IF(TbRegistroSaidas[[#This Row],[Data da Competência]]="",0,YEAR(TbRegistroSaidas[[#This Row],[Data da Competência]]))</f>
        <v>2019</v>
      </c>
      <c r="M196" s="98">
        <f>IF(TbRegistroSaidas[[#This Row],[Data do Caixa Previsto]]="",0,MONTH(TbRegistroSaidas[[#This Row],[Data do Caixa Previsto]]))</f>
        <v>4</v>
      </c>
      <c r="N196" s="98">
        <f>IF(TbRegistroSaidas[[#This Row],[Data do Caixa Previsto]]="",0,YEAR(TbRegistroSaidas[[#This Row],[Data do Caixa Previsto]]))</f>
        <v>2019</v>
      </c>
    </row>
    <row r="197" spans="2:14" ht="17.100000000000001" customHeight="1" x14ac:dyDescent="0.25">
      <c r="B197" s="93" t="s">
        <v>70</v>
      </c>
      <c r="C197" s="94">
        <v>43537</v>
      </c>
      <c r="D197" s="94">
        <v>43576.376924808807</v>
      </c>
      <c r="E197" s="95" t="s">
        <v>40</v>
      </c>
      <c r="F197" s="95" t="s">
        <v>38</v>
      </c>
      <c r="G197" s="95" t="s">
        <v>477</v>
      </c>
      <c r="H197" s="96">
        <v>1753</v>
      </c>
      <c r="I197" s="97">
        <f>IF(TbRegistroSaidas[[#This Row],[Data do Caixa Realizado]]="",0,MONTH(TbRegistroSaidas[[#This Row],[Data do Caixa Realizado]]))</f>
        <v>0</v>
      </c>
      <c r="J197" s="98">
        <f>IF(TbRegistroSaidas[[#This Row],[Data do Caixa Realizado]]="",0,YEAR(TbRegistroSaidas[[#This Row],[Data do Caixa Realizado]]))</f>
        <v>0</v>
      </c>
      <c r="K197" s="97">
        <f>IF(TbRegistroSaidas[[#This Row],[Data da Competência]]="",0,MONTH(TbRegistroSaidas[[#This Row],[Data da Competência]]))</f>
        <v>3</v>
      </c>
      <c r="L197" s="98">
        <f>IF(TbRegistroSaidas[[#This Row],[Data da Competência]]="",0,YEAR(TbRegistroSaidas[[#This Row],[Data da Competência]]))</f>
        <v>2019</v>
      </c>
      <c r="M197" s="98">
        <f>IF(TbRegistroSaidas[[#This Row],[Data do Caixa Previsto]]="",0,MONTH(TbRegistroSaidas[[#This Row],[Data do Caixa Previsto]]))</f>
        <v>4</v>
      </c>
      <c r="N197" s="98">
        <f>IF(TbRegistroSaidas[[#This Row],[Data do Caixa Previsto]]="",0,YEAR(TbRegistroSaidas[[#This Row],[Data do Caixa Previsto]]))</f>
        <v>2019</v>
      </c>
    </row>
    <row r="198" spans="2:14" ht="17.100000000000001" hidden="1" customHeight="1" x14ac:dyDescent="0.25">
      <c r="B198" s="93">
        <v>43543.657350348039</v>
      </c>
      <c r="C198" s="94">
        <v>43540</v>
      </c>
      <c r="D198" s="94">
        <v>43543.657350348039</v>
      </c>
      <c r="E198" s="95" t="s">
        <v>40</v>
      </c>
      <c r="F198" s="95" t="s">
        <v>34</v>
      </c>
      <c r="G198" s="95" t="s">
        <v>478</v>
      </c>
      <c r="H198" s="96">
        <v>1421</v>
      </c>
      <c r="I198" s="97">
        <f>IF(TbRegistroSaidas[[#This Row],[Data do Caixa Realizado]]="",0,MONTH(TbRegistroSaidas[[#This Row],[Data do Caixa Realizado]]))</f>
        <v>3</v>
      </c>
      <c r="J198" s="98">
        <f>IF(TbRegistroSaidas[[#This Row],[Data do Caixa Realizado]]="",0,YEAR(TbRegistroSaidas[[#This Row],[Data do Caixa Realizado]]))</f>
        <v>2019</v>
      </c>
      <c r="K198" s="97">
        <f>IF(TbRegistroSaidas[[#This Row],[Data da Competência]]="",0,MONTH(TbRegistroSaidas[[#This Row],[Data da Competência]]))</f>
        <v>3</v>
      </c>
      <c r="L198" s="98">
        <f>IF(TbRegistroSaidas[[#This Row],[Data da Competência]]="",0,YEAR(TbRegistroSaidas[[#This Row],[Data da Competência]]))</f>
        <v>2019</v>
      </c>
      <c r="M198" s="98">
        <f>IF(TbRegistroSaidas[[#This Row],[Data do Caixa Previsto]]="",0,MONTH(TbRegistroSaidas[[#This Row],[Data do Caixa Previsto]]))</f>
        <v>3</v>
      </c>
      <c r="N198" s="98">
        <f>IF(TbRegistroSaidas[[#This Row],[Data do Caixa Previsto]]="",0,YEAR(TbRegistroSaidas[[#This Row],[Data do Caixa Previsto]]))</f>
        <v>2019</v>
      </c>
    </row>
    <row r="199" spans="2:14" ht="17.100000000000001" hidden="1" customHeight="1" x14ac:dyDescent="0.25">
      <c r="B199" s="93">
        <v>43566.33302641497</v>
      </c>
      <c r="C199" s="94">
        <v>43543</v>
      </c>
      <c r="D199" s="94">
        <v>43566.33302641497</v>
      </c>
      <c r="E199" s="95" t="s">
        <v>40</v>
      </c>
      <c r="F199" s="95" t="s">
        <v>38</v>
      </c>
      <c r="G199" s="95" t="s">
        <v>479</v>
      </c>
      <c r="H199" s="96">
        <v>3565</v>
      </c>
      <c r="I199" s="97">
        <f>IF(TbRegistroSaidas[[#This Row],[Data do Caixa Realizado]]="",0,MONTH(TbRegistroSaidas[[#This Row],[Data do Caixa Realizado]]))</f>
        <v>4</v>
      </c>
      <c r="J199" s="98">
        <f>IF(TbRegistroSaidas[[#This Row],[Data do Caixa Realizado]]="",0,YEAR(TbRegistroSaidas[[#This Row],[Data do Caixa Realizado]]))</f>
        <v>2019</v>
      </c>
      <c r="K199" s="97">
        <f>IF(TbRegistroSaidas[[#This Row],[Data da Competência]]="",0,MONTH(TbRegistroSaidas[[#This Row],[Data da Competência]]))</f>
        <v>3</v>
      </c>
      <c r="L199" s="98">
        <f>IF(TbRegistroSaidas[[#This Row],[Data da Competência]]="",0,YEAR(TbRegistroSaidas[[#This Row],[Data da Competência]]))</f>
        <v>2019</v>
      </c>
      <c r="M199" s="98">
        <f>IF(TbRegistroSaidas[[#This Row],[Data do Caixa Previsto]]="",0,MONTH(TbRegistroSaidas[[#This Row],[Data do Caixa Previsto]]))</f>
        <v>4</v>
      </c>
      <c r="N199" s="98">
        <f>IF(TbRegistroSaidas[[#This Row],[Data do Caixa Previsto]]="",0,YEAR(TbRegistroSaidas[[#This Row],[Data do Caixa Previsto]]))</f>
        <v>2019</v>
      </c>
    </row>
    <row r="200" spans="2:14" ht="17.100000000000001" hidden="1" customHeight="1" x14ac:dyDescent="0.25">
      <c r="B200" s="93">
        <v>43663.382687512385</v>
      </c>
      <c r="C200" s="94">
        <v>43546</v>
      </c>
      <c r="D200" s="94">
        <v>43586.481925868669</v>
      </c>
      <c r="E200" s="95" t="s">
        <v>40</v>
      </c>
      <c r="F200" s="95" t="s">
        <v>46</v>
      </c>
      <c r="G200" s="95" t="s">
        <v>480</v>
      </c>
      <c r="H200" s="96">
        <v>1961</v>
      </c>
      <c r="I200" s="97">
        <f>IF(TbRegistroSaidas[[#This Row],[Data do Caixa Realizado]]="",0,MONTH(TbRegistroSaidas[[#This Row],[Data do Caixa Realizado]]))</f>
        <v>7</v>
      </c>
      <c r="J200" s="98">
        <f>IF(TbRegistroSaidas[[#This Row],[Data do Caixa Realizado]]="",0,YEAR(TbRegistroSaidas[[#This Row],[Data do Caixa Realizado]]))</f>
        <v>2019</v>
      </c>
      <c r="K200" s="97">
        <f>IF(TbRegistroSaidas[[#This Row],[Data da Competência]]="",0,MONTH(TbRegistroSaidas[[#This Row],[Data da Competência]]))</f>
        <v>3</v>
      </c>
      <c r="L200" s="98">
        <f>IF(TbRegistroSaidas[[#This Row],[Data da Competência]]="",0,YEAR(TbRegistroSaidas[[#This Row],[Data da Competência]]))</f>
        <v>2019</v>
      </c>
      <c r="M200" s="98">
        <f>IF(TbRegistroSaidas[[#This Row],[Data do Caixa Previsto]]="",0,MONTH(TbRegistroSaidas[[#This Row],[Data do Caixa Previsto]]))</f>
        <v>5</v>
      </c>
      <c r="N200" s="98">
        <f>IF(TbRegistroSaidas[[#This Row],[Data do Caixa Previsto]]="",0,YEAR(TbRegistroSaidas[[#This Row],[Data do Caixa Previsto]]))</f>
        <v>2019</v>
      </c>
    </row>
    <row r="201" spans="2:14" ht="17.100000000000001" hidden="1" customHeight="1" x14ac:dyDescent="0.25">
      <c r="B201" s="93">
        <v>43570.097263655982</v>
      </c>
      <c r="C201" s="94">
        <v>43551</v>
      </c>
      <c r="D201" s="94">
        <v>43557.083579079888</v>
      </c>
      <c r="E201" s="95" t="s">
        <v>40</v>
      </c>
      <c r="F201" s="95" t="s">
        <v>36</v>
      </c>
      <c r="G201" s="95" t="s">
        <v>481</v>
      </c>
      <c r="H201" s="96">
        <v>4854</v>
      </c>
      <c r="I201" s="97">
        <f>IF(TbRegistroSaidas[[#This Row],[Data do Caixa Realizado]]="",0,MONTH(TbRegistroSaidas[[#This Row],[Data do Caixa Realizado]]))</f>
        <v>4</v>
      </c>
      <c r="J201" s="98">
        <f>IF(TbRegistroSaidas[[#This Row],[Data do Caixa Realizado]]="",0,YEAR(TbRegistroSaidas[[#This Row],[Data do Caixa Realizado]]))</f>
        <v>2019</v>
      </c>
      <c r="K201" s="97">
        <f>IF(TbRegistroSaidas[[#This Row],[Data da Competência]]="",0,MONTH(TbRegistroSaidas[[#This Row],[Data da Competência]]))</f>
        <v>3</v>
      </c>
      <c r="L201" s="98">
        <f>IF(TbRegistroSaidas[[#This Row],[Data da Competência]]="",0,YEAR(TbRegistroSaidas[[#This Row],[Data da Competência]]))</f>
        <v>2019</v>
      </c>
      <c r="M201" s="98">
        <f>IF(TbRegistroSaidas[[#This Row],[Data do Caixa Previsto]]="",0,MONTH(TbRegistroSaidas[[#This Row],[Data do Caixa Previsto]]))</f>
        <v>4</v>
      </c>
      <c r="N201" s="98">
        <f>IF(TbRegistroSaidas[[#This Row],[Data do Caixa Previsto]]="",0,YEAR(TbRegistroSaidas[[#This Row],[Data do Caixa Previsto]]))</f>
        <v>2019</v>
      </c>
    </row>
    <row r="202" spans="2:14" ht="17.100000000000001" hidden="1" customHeight="1" x14ac:dyDescent="0.25">
      <c r="B202" s="93">
        <v>43578.736317775256</v>
      </c>
      <c r="C202" s="94">
        <v>43557</v>
      </c>
      <c r="D202" s="94">
        <v>43578.736317775256</v>
      </c>
      <c r="E202" s="95" t="s">
        <v>40</v>
      </c>
      <c r="F202" s="95" t="s">
        <v>34</v>
      </c>
      <c r="G202" s="95" t="s">
        <v>482</v>
      </c>
      <c r="H202" s="96">
        <v>3453</v>
      </c>
      <c r="I202" s="97">
        <f>IF(TbRegistroSaidas[[#This Row],[Data do Caixa Realizado]]="",0,MONTH(TbRegistroSaidas[[#This Row],[Data do Caixa Realizado]]))</f>
        <v>4</v>
      </c>
      <c r="J202" s="98">
        <f>IF(TbRegistroSaidas[[#This Row],[Data do Caixa Realizado]]="",0,YEAR(TbRegistroSaidas[[#This Row],[Data do Caixa Realizado]]))</f>
        <v>2019</v>
      </c>
      <c r="K202" s="97">
        <f>IF(TbRegistroSaidas[[#This Row],[Data da Competência]]="",0,MONTH(TbRegistroSaidas[[#This Row],[Data da Competência]]))</f>
        <v>4</v>
      </c>
      <c r="L202" s="98">
        <f>IF(TbRegistroSaidas[[#This Row],[Data da Competência]]="",0,YEAR(TbRegistroSaidas[[#This Row],[Data da Competência]]))</f>
        <v>2019</v>
      </c>
      <c r="M202" s="98">
        <f>IF(TbRegistroSaidas[[#This Row],[Data do Caixa Previsto]]="",0,MONTH(TbRegistroSaidas[[#This Row],[Data do Caixa Previsto]]))</f>
        <v>4</v>
      </c>
      <c r="N202" s="98">
        <f>IF(TbRegistroSaidas[[#This Row],[Data do Caixa Previsto]]="",0,YEAR(TbRegistroSaidas[[#This Row],[Data do Caixa Previsto]]))</f>
        <v>2019</v>
      </c>
    </row>
    <row r="203" spans="2:14" ht="17.100000000000001" hidden="1" customHeight="1" x14ac:dyDescent="0.25">
      <c r="B203" s="93">
        <v>43575.110312084966</v>
      </c>
      <c r="C203" s="94">
        <v>43558</v>
      </c>
      <c r="D203" s="94">
        <v>43560.81847105785</v>
      </c>
      <c r="E203" s="95" t="s">
        <v>40</v>
      </c>
      <c r="F203" s="95" t="s">
        <v>46</v>
      </c>
      <c r="G203" s="95" t="s">
        <v>483</v>
      </c>
      <c r="H203" s="96">
        <v>3341</v>
      </c>
      <c r="I203" s="97">
        <f>IF(TbRegistroSaidas[[#This Row],[Data do Caixa Realizado]]="",0,MONTH(TbRegistroSaidas[[#This Row],[Data do Caixa Realizado]]))</f>
        <v>4</v>
      </c>
      <c r="J203" s="98">
        <f>IF(TbRegistroSaidas[[#This Row],[Data do Caixa Realizado]]="",0,YEAR(TbRegistroSaidas[[#This Row],[Data do Caixa Realizado]]))</f>
        <v>2019</v>
      </c>
      <c r="K203" s="97">
        <f>IF(TbRegistroSaidas[[#This Row],[Data da Competência]]="",0,MONTH(TbRegistroSaidas[[#This Row],[Data da Competência]]))</f>
        <v>4</v>
      </c>
      <c r="L203" s="98">
        <f>IF(TbRegistroSaidas[[#This Row],[Data da Competência]]="",0,YEAR(TbRegistroSaidas[[#This Row],[Data da Competência]]))</f>
        <v>2019</v>
      </c>
      <c r="M203" s="98">
        <f>IF(TbRegistroSaidas[[#This Row],[Data do Caixa Previsto]]="",0,MONTH(TbRegistroSaidas[[#This Row],[Data do Caixa Previsto]]))</f>
        <v>4</v>
      </c>
      <c r="N203" s="98">
        <f>IF(TbRegistroSaidas[[#This Row],[Data do Caixa Previsto]]="",0,YEAR(TbRegistroSaidas[[#This Row],[Data do Caixa Previsto]]))</f>
        <v>2019</v>
      </c>
    </row>
    <row r="204" spans="2:14" ht="17.100000000000001" hidden="1" customHeight="1" x14ac:dyDescent="0.25">
      <c r="B204" s="93">
        <v>43605.865431208142</v>
      </c>
      <c r="C204" s="94">
        <v>43561</v>
      </c>
      <c r="D204" s="94">
        <v>43605.865431208142</v>
      </c>
      <c r="E204" s="95" t="s">
        <v>40</v>
      </c>
      <c r="F204" s="95" t="s">
        <v>36</v>
      </c>
      <c r="G204" s="95" t="s">
        <v>484</v>
      </c>
      <c r="H204" s="96">
        <v>2707</v>
      </c>
      <c r="I204" s="97">
        <f>IF(TbRegistroSaidas[[#This Row],[Data do Caixa Realizado]]="",0,MONTH(TbRegistroSaidas[[#This Row],[Data do Caixa Realizado]]))</f>
        <v>5</v>
      </c>
      <c r="J204" s="98">
        <f>IF(TbRegistroSaidas[[#This Row],[Data do Caixa Realizado]]="",0,YEAR(TbRegistroSaidas[[#This Row],[Data do Caixa Realizado]]))</f>
        <v>2019</v>
      </c>
      <c r="K204" s="97">
        <f>IF(TbRegistroSaidas[[#This Row],[Data da Competência]]="",0,MONTH(TbRegistroSaidas[[#This Row],[Data da Competência]]))</f>
        <v>4</v>
      </c>
      <c r="L204" s="98">
        <f>IF(TbRegistroSaidas[[#This Row],[Data da Competência]]="",0,YEAR(TbRegistroSaidas[[#This Row],[Data da Competência]]))</f>
        <v>2019</v>
      </c>
      <c r="M204" s="98">
        <f>IF(TbRegistroSaidas[[#This Row],[Data do Caixa Previsto]]="",0,MONTH(TbRegistroSaidas[[#This Row],[Data do Caixa Previsto]]))</f>
        <v>5</v>
      </c>
      <c r="N204" s="98">
        <f>IF(TbRegistroSaidas[[#This Row],[Data do Caixa Previsto]]="",0,YEAR(TbRegistroSaidas[[#This Row],[Data do Caixa Previsto]]))</f>
        <v>2019</v>
      </c>
    </row>
    <row r="205" spans="2:14" ht="17.100000000000001" hidden="1" customHeight="1" x14ac:dyDescent="0.25">
      <c r="B205" s="93">
        <v>43603.683759744941</v>
      </c>
      <c r="C205" s="94">
        <v>43563</v>
      </c>
      <c r="D205" s="94">
        <v>43603.683759744941</v>
      </c>
      <c r="E205" s="95" t="s">
        <v>40</v>
      </c>
      <c r="F205" s="95" t="s">
        <v>46</v>
      </c>
      <c r="G205" s="95" t="s">
        <v>485</v>
      </c>
      <c r="H205" s="96">
        <v>1582</v>
      </c>
      <c r="I205" s="97">
        <f>IF(TbRegistroSaidas[[#This Row],[Data do Caixa Realizado]]="",0,MONTH(TbRegistroSaidas[[#This Row],[Data do Caixa Realizado]]))</f>
        <v>5</v>
      </c>
      <c r="J205" s="98">
        <f>IF(TbRegistroSaidas[[#This Row],[Data do Caixa Realizado]]="",0,YEAR(TbRegistroSaidas[[#This Row],[Data do Caixa Realizado]]))</f>
        <v>2019</v>
      </c>
      <c r="K205" s="97">
        <f>IF(TbRegistroSaidas[[#This Row],[Data da Competência]]="",0,MONTH(TbRegistroSaidas[[#This Row],[Data da Competência]]))</f>
        <v>4</v>
      </c>
      <c r="L205" s="98">
        <f>IF(TbRegistroSaidas[[#This Row],[Data da Competência]]="",0,YEAR(TbRegistroSaidas[[#This Row],[Data da Competência]]))</f>
        <v>2019</v>
      </c>
      <c r="M205" s="98">
        <f>IF(TbRegistroSaidas[[#This Row],[Data do Caixa Previsto]]="",0,MONTH(TbRegistroSaidas[[#This Row],[Data do Caixa Previsto]]))</f>
        <v>5</v>
      </c>
      <c r="N205" s="98">
        <f>IF(TbRegistroSaidas[[#This Row],[Data do Caixa Previsto]]="",0,YEAR(TbRegistroSaidas[[#This Row],[Data do Caixa Previsto]]))</f>
        <v>2019</v>
      </c>
    </row>
    <row r="206" spans="2:14" ht="17.100000000000001" hidden="1" customHeight="1" x14ac:dyDescent="0.25">
      <c r="B206" s="93">
        <v>43599.508668008042</v>
      </c>
      <c r="C206" s="94">
        <v>43565</v>
      </c>
      <c r="D206" s="94">
        <v>43599.508668008042</v>
      </c>
      <c r="E206" s="95" t="s">
        <v>40</v>
      </c>
      <c r="F206" s="95" t="s">
        <v>46</v>
      </c>
      <c r="G206" s="95" t="s">
        <v>486</v>
      </c>
      <c r="H206" s="96">
        <v>3889</v>
      </c>
      <c r="I206" s="97">
        <f>IF(TbRegistroSaidas[[#This Row],[Data do Caixa Realizado]]="",0,MONTH(TbRegistroSaidas[[#This Row],[Data do Caixa Realizado]]))</f>
        <v>5</v>
      </c>
      <c r="J206" s="98">
        <f>IF(TbRegistroSaidas[[#This Row],[Data do Caixa Realizado]]="",0,YEAR(TbRegistroSaidas[[#This Row],[Data do Caixa Realizado]]))</f>
        <v>2019</v>
      </c>
      <c r="K206" s="97">
        <f>IF(TbRegistroSaidas[[#This Row],[Data da Competência]]="",0,MONTH(TbRegistroSaidas[[#This Row],[Data da Competência]]))</f>
        <v>4</v>
      </c>
      <c r="L206" s="98">
        <f>IF(TbRegistroSaidas[[#This Row],[Data da Competência]]="",0,YEAR(TbRegistroSaidas[[#This Row],[Data da Competência]]))</f>
        <v>2019</v>
      </c>
      <c r="M206" s="98">
        <f>IF(TbRegistroSaidas[[#This Row],[Data do Caixa Previsto]]="",0,MONTH(TbRegistroSaidas[[#This Row],[Data do Caixa Previsto]]))</f>
        <v>5</v>
      </c>
      <c r="N206" s="98">
        <f>IF(TbRegistroSaidas[[#This Row],[Data do Caixa Previsto]]="",0,YEAR(TbRegistroSaidas[[#This Row],[Data do Caixa Previsto]]))</f>
        <v>2019</v>
      </c>
    </row>
    <row r="207" spans="2:14" ht="17.100000000000001" hidden="1" customHeight="1" x14ac:dyDescent="0.25">
      <c r="B207" s="93">
        <v>43584.569223583399</v>
      </c>
      <c r="C207" s="94">
        <v>43569</v>
      </c>
      <c r="D207" s="94">
        <v>43584.569223583399</v>
      </c>
      <c r="E207" s="95" t="s">
        <v>40</v>
      </c>
      <c r="F207" s="95" t="s">
        <v>46</v>
      </c>
      <c r="G207" s="95" t="s">
        <v>487</v>
      </c>
      <c r="H207" s="96">
        <v>2303</v>
      </c>
      <c r="I207" s="97">
        <f>IF(TbRegistroSaidas[[#This Row],[Data do Caixa Realizado]]="",0,MONTH(TbRegistroSaidas[[#This Row],[Data do Caixa Realizado]]))</f>
        <v>4</v>
      </c>
      <c r="J207" s="98">
        <f>IF(TbRegistroSaidas[[#This Row],[Data do Caixa Realizado]]="",0,YEAR(TbRegistroSaidas[[#This Row],[Data do Caixa Realizado]]))</f>
        <v>2019</v>
      </c>
      <c r="K207" s="97">
        <f>IF(TbRegistroSaidas[[#This Row],[Data da Competência]]="",0,MONTH(TbRegistroSaidas[[#This Row],[Data da Competência]]))</f>
        <v>4</v>
      </c>
      <c r="L207" s="98">
        <f>IF(TbRegistroSaidas[[#This Row],[Data da Competência]]="",0,YEAR(TbRegistroSaidas[[#This Row],[Data da Competência]]))</f>
        <v>2019</v>
      </c>
      <c r="M207" s="98">
        <f>IF(TbRegistroSaidas[[#This Row],[Data do Caixa Previsto]]="",0,MONTH(TbRegistroSaidas[[#This Row],[Data do Caixa Previsto]]))</f>
        <v>4</v>
      </c>
      <c r="N207" s="98">
        <f>IF(TbRegistroSaidas[[#This Row],[Data do Caixa Previsto]]="",0,YEAR(TbRegistroSaidas[[#This Row],[Data do Caixa Previsto]]))</f>
        <v>2019</v>
      </c>
    </row>
    <row r="208" spans="2:14" ht="17.100000000000001" hidden="1" customHeight="1" x14ac:dyDescent="0.25">
      <c r="B208" s="93">
        <v>43604.655561438565</v>
      </c>
      <c r="C208" s="94">
        <v>43572</v>
      </c>
      <c r="D208" s="94">
        <v>43604.655561438565</v>
      </c>
      <c r="E208" s="95" t="s">
        <v>40</v>
      </c>
      <c r="F208" s="95" t="s">
        <v>35</v>
      </c>
      <c r="G208" s="95" t="s">
        <v>488</v>
      </c>
      <c r="H208" s="96">
        <v>802</v>
      </c>
      <c r="I208" s="97">
        <f>IF(TbRegistroSaidas[[#This Row],[Data do Caixa Realizado]]="",0,MONTH(TbRegistroSaidas[[#This Row],[Data do Caixa Realizado]]))</f>
        <v>5</v>
      </c>
      <c r="J208" s="98">
        <f>IF(TbRegistroSaidas[[#This Row],[Data do Caixa Realizado]]="",0,YEAR(TbRegistroSaidas[[#This Row],[Data do Caixa Realizado]]))</f>
        <v>2019</v>
      </c>
      <c r="K208" s="97">
        <f>IF(TbRegistroSaidas[[#This Row],[Data da Competência]]="",0,MONTH(TbRegistroSaidas[[#This Row],[Data da Competência]]))</f>
        <v>4</v>
      </c>
      <c r="L208" s="98">
        <f>IF(TbRegistroSaidas[[#This Row],[Data da Competência]]="",0,YEAR(TbRegistroSaidas[[#This Row],[Data da Competência]]))</f>
        <v>2019</v>
      </c>
      <c r="M208" s="98">
        <f>IF(TbRegistroSaidas[[#This Row],[Data do Caixa Previsto]]="",0,MONTH(TbRegistroSaidas[[#This Row],[Data do Caixa Previsto]]))</f>
        <v>5</v>
      </c>
      <c r="N208" s="98">
        <f>IF(TbRegistroSaidas[[#This Row],[Data do Caixa Previsto]]="",0,YEAR(TbRegistroSaidas[[#This Row],[Data do Caixa Previsto]]))</f>
        <v>2019</v>
      </c>
    </row>
    <row r="209" spans="2:14" ht="17.100000000000001" hidden="1" customHeight="1" x14ac:dyDescent="0.25">
      <c r="B209" s="93">
        <v>43589.233184767916</v>
      </c>
      <c r="C209" s="94">
        <v>43574</v>
      </c>
      <c r="D209" s="94">
        <v>43589.233184767916</v>
      </c>
      <c r="E209" s="95" t="s">
        <v>40</v>
      </c>
      <c r="F209" s="95" t="s">
        <v>46</v>
      </c>
      <c r="G209" s="95" t="s">
        <v>489</v>
      </c>
      <c r="H209" s="96">
        <v>4513</v>
      </c>
      <c r="I209" s="97">
        <f>IF(TbRegistroSaidas[[#This Row],[Data do Caixa Realizado]]="",0,MONTH(TbRegistroSaidas[[#This Row],[Data do Caixa Realizado]]))</f>
        <v>5</v>
      </c>
      <c r="J209" s="98">
        <f>IF(TbRegistroSaidas[[#This Row],[Data do Caixa Realizado]]="",0,YEAR(TbRegistroSaidas[[#This Row],[Data do Caixa Realizado]]))</f>
        <v>2019</v>
      </c>
      <c r="K209" s="97">
        <f>IF(TbRegistroSaidas[[#This Row],[Data da Competência]]="",0,MONTH(TbRegistroSaidas[[#This Row],[Data da Competência]]))</f>
        <v>4</v>
      </c>
      <c r="L209" s="98">
        <f>IF(TbRegistroSaidas[[#This Row],[Data da Competência]]="",0,YEAR(TbRegistroSaidas[[#This Row],[Data da Competência]]))</f>
        <v>2019</v>
      </c>
      <c r="M209" s="98">
        <f>IF(TbRegistroSaidas[[#This Row],[Data do Caixa Previsto]]="",0,MONTH(TbRegistroSaidas[[#This Row],[Data do Caixa Previsto]]))</f>
        <v>5</v>
      </c>
      <c r="N209" s="98">
        <f>IF(TbRegistroSaidas[[#This Row],[Data do Caixa Previsto]]="",0,YEAR(TbRegistroSaidas[[#This Row],[Data do Caixa Previsto]]))</f>
        <v>2019</v>
      </c>
    </row>
    <row r="210" spans="2:14" ht="17.100000000000001" hidden="1" customHeight="1" x14ac:dyDescent="0.25">
      <c r="B210" s="93">
        <v>43586.8659361682</v>
      </c>
      <c r="C210" s="94">
        <v>43576</v>
      </c>
      <c r="D210" s="94">
        <v>43586.8659361682</v>
      </c>
      <c r="E210" s="95" t="s">
        <v>40</v>
      </c>
      <c r="F210" s="95" t="s">
        <v>46</v>
      </c>
      <c r="G210" s="95" t="s">
        <v>490</v>
      </c>
      <c r="H210" s="96">
        <v>3908</v>
      </c>
      <c r="I210" s="97">
        <f>IF(TbRegistroSaidas[[#This Row],[Data do Caixa Realizado]]="",0,MONTH(TbRegistroSaidas[[#This Row],[Data do Caixa Realizado]]))</f>
        <v>5</v>
      </c>
      <c r="J210" s="98">
        <f>IF(TbRegistroSaidas[[#This Row],[Data do Caixa Realizado]]="",0,YEAR(TbRegistroSaidas[[#This Row],[Data do Caixa Realizado]]))</f>
        <v>2019</v>
      </c>
      <c r="K210" s="97">
        <f>IF(TbRegistroSaidas[[#This Row],[Data da Competência]]="",0,MONTH(TbRegistroSaidas[[#This Row],[Data da Competência]]))</f>
        <v>4</v>
      </c>
      <c r="L210" s="98">
        <f>IF(TbRegistroSaidas[[#This Row],[Data da Competência]]="",0,YEAR(TbRegistroSaidas[[#This Row],[Data da Competência]]))</f>
        <v>2019</v>
      </c>
      <c r="M210" s="98">
        <f>IF(TbRegistroSaidas[[#This Row],[Data do Caixa Previsto]]="",0,MONTH(TbRegistroSaidas[[#This Row],[Data do Caixa Previsto]]))</f>
        <v>5</v>
      </c>
      <c r="N210" s="98">
        <f>IF(TbRegistroSaidas[[#This Row],[Data do Caixa Previsto]]="",0,YEAR(TbRegistroSaidas[[#This Row],[Data do Caixa Previsto]]))</f>
        <v>2019</v>
      </c>
    </row>
    <row r="211" spans="2:14" ht="17.100000000000001" hidden="1" customHeight="1" x14ac:dyDescent="0.25">
      <c r="B211" s="93">
        <v>43641.890700157783</v>
      </c>
      <c r="C211" s="94">
        <v>43580</v>
      </c>
      <c r="D211" s="94">
        <v>43635.027119606828</v>
      </c>
      <c r="E211" s="95" t="s">
        <v>40</v>
      </c>
      <c r="F211" s="95" t="s">
        <v>46</v>
      </c>
      <c r="G211" s="95" t="s">
        <v>491</v>
      </c>
      <c r="H211" s="96">
        <v>156</v>
      </c>
      <c r="I211" s="97">
        <f>IF(TbRegistroSaidas[[#This Row],[Data do Caixa Realizado]]="",0,MONTH(TbRegistroSaidas[[#This Row],[Data do Caixa Realizado]]))</f>
        <v>6</v>
      </c>
      <c r="J211" s="98">
        <f>IF(TbRegistroSaidas[[#This Row],[Data do Caixa Realizado]]="",0,YEAR(TbRegistroSaidas[[#This Row],[Data do Caixa Realizado]]))</f>
        <v>2019</v>
      </c>
      <c r="K211" s="97">
        <f>IF(TbRegistroSaidas[[#This Row],[Data da Competência]]="",0,MONTH(TbRegistroSaidas[[#This Row],[Data da Competência]]))</f>
        <v>4</v>
      </c>
      <c r="L211" s="98">
        <f>IF(TbRegistroSaidas[[#This Row],[Data da Competência]]="",0,YEAR(TbRegistroSaidas[[#This Row],[Data da Competência]]))</f>
        <v>2019</v>
      </c>
      <c r="M211" s="98">
        <f>IF(TbRegistroSaidas[[#This Row],[Data do Caixa Previsto]]="",0,MONTH(TbRegistroSaidas[[#This Row],[Data do Caixa Previsto]]))</f>
        <v>6</v>
      </c>
      <c r="N211" s="98">
        <f>IF(TbRegistroSaidas[[#This Row],[Data do Caixa Previsto]]="",0,YEAR(TbRegistroSaidas[[#This Row],[Data do Caixa Previsto]]))</f>
        <v>2019</v>
      </c>
    </row>
    <row r="212" spans="2:14" ht="17.100000000000001" hidden="1" customHeight="1" x14ac:dyDescent="0.25">
      <c r="B212" s="93">
        <v>43622.113483825102</v>
      </c>
      <c r="C212" s="94">
        <v>43582</v>
      </c>
      <c r="D212" s="94">
        <v>43622.113483825102</v>
      </c>
      <c r="E212" s="95" t="s">
        <v>40</v>
      </c>
      <c r="F212" s="95" t="s">
        <v>35</v>
      </c>
      <c r="G212" s="95" t="s">
        <v>492</v>
      </c>
      <c r="H212" s="96">
        <v>457</v>
      </c>
      <c r="I212" s="97">
        <f>IF(TbRegistroSaidas[[#This Row],[Data do Caixa Realizado]]="",0,MONTH(TbRegistroSaidas[[#This Row],[Data do Caixa Realizado]]))</f>
        <v>6</v>
      </c>
      <c r="J212" s="98">
        <f>IF(TbRegistroSaidas[[#This Row],[Data do Caixa Realizado]]="",0,YEAR(TbRegistroSaidas[[#This Row],[Data do Caixa Realizado]]))</f>
        <v>2019</v>
      </c>
      <c r="K212" s="97">
        <f>IF(TbRegistroSaidas[[#This Row],[Data da Competência]]="",0,MONTH(TbRegistroSaidas[[#This Row],[Data da Competência]]))</f>
        <v>4</v>
      </c>
      <c r="L212" s="98">
        <f>IF(TbRegistroSaidas[[#This Row],[Data da Competência]]="",0,YEAR(TbRegistroSaidas[[#This Row],[Data da Competência]]))</f>
        <v>2019</v>
      </c>
      <c r="M212" s="98">
        <f>IF(TbRegistroSaidas[[#This Row],[Data do Caixa Previsto]]="",0,MONTH(TbRegistroSaidas[[#This Row],[Data do Caixa Previsto]]))</f>
        <v>6</v>
      </c>
      <c r="N212" s="98">
        <f>IF(TbRegistroSaidas[[#This Row],[Data do Caixa Previsto]]="",0,YEAR(TbRegistroSaidas[[#This Row],[Data do Caixa Previsto]]))</f>
        <v>2019</v>
      </c>
    </row>
    <row r="213" spans="2:14" ht="17.100000000000001" hidden="1" customHeight="1" x14ac:dyDescent="0.25">
      <c r="B213" s="93">
        <v>43624.026611669258</v>
      </c>
      <c r="C213" s="94">
        <v>43588</v>
      </c>
      <c r="D213" s="94">
        <v>43624.026611669258</v>
      </c>
      <c r="E213" s="95" t="s">
        <v>40</v>
      </c>
      <c r="F213" s="95" t="s">
        <v>46</v>
      </c>
      <c r="G213" s="95" t="s">
        <v>493</v>
      </c>
      <c r="H213" s="96">
        <v>3536</v>
      </c>
      <c r="I213" s="97">
        <f>IF(TbRegistroSaidas[[#This Row],[Data do Caixa Realizado]]="",0,MONTH(TbRegistroSaidas[[#This Row],[Data do Caixa Realizado]]))</f>
        <v>6</v>
      </c>
      <c r="J213" s="98">
        <f>IF(TbRegistroSaidas[[#This Row],[Data do Caixa Realizado]]="",0,YEAR(TbRegistroSaidas[[#This Row],[Data do Caixa Realizado]]))</f>
        <v>2019</v>
      </c>
      <c r="K213" s="97">
        <f>IF(TbRegistroSaidas[[#This Row],[Data da Competência]]="",0,MONTH(TbRegistroSaidas[[#This Row],[Data da Competência]]))</f>
        <v>5</v>
      </c>
      <c r="L213" s="98">
        <f>IF(TbRegistroSaidas[[#This Row],[Data da Competência]]="",0,YEAR(TbRegistroSaidas[[#This Row],[Data da Competência]]))</f>
        <v>2019</v>
      </c>
      <c r="M213" s="98">
        <f>IF(TbRegistroSaidas[[#This Row],[Data do Caixa Previsto]]="",0,MONTH(TbRegistroSaidas[[#This Row],[Data do Caixa Previsto]]))</f>
        <v>6</v>
      </c>
      <c r="N213" s="98">
        <f>IF(TbRegistroSaidas[[#This Row],[Data do Caixa Previsto]]="",0,YEAR(TbRegistroSaidas[[#This Row],[Data do Caixa Previsto]]))</f>
        <v>2019</v>
      </c>
    </row>
    <row r="214" spans="2:14" ht="17.100000000000001" hidden="1" customHeight="1" x14ac:dyDescent="0.25">
      <c r="B214" s="93">
        <v>43595.700139752473</v>
      </c>
      <c r="C214" s="94">
        <v>43590</v>
      </c>
      <c r="D214" s="94">
        <v>43595.700139752473</v>
      </c>
      <c r="E214" s="95" t="s">
        <v>40</v>
      </c>
      <c r="F214" s="95" t="s">
        <v>46</v>
      </c>
      <c r="G214" s="95" t="s">
        <v>494</v>
      </c>
      <c r="H214" s="96">
        <v>1809</v>
      </c>
      <c r="I214" s="97">
        <f>IF(TbRegistroSaidas[[#This Row],[Data do Caixa Realizado]]="",0,MONTH(TbRegistroSaidas[[#This Row],[Data do Caixa Realizado]]))</f>
        <v>5</v>
      </c>
      <c r="J214" s="98">
        <f>IF(TbRegistroSaidas[[#This Row],[Data do Caixa Realizado]]="",0,YEAR(TbRegistroSaidas[[#This Row],[Data do Caixa Realizado]]))</f>
        <v>2019</v>
      </c>
      <c r="K214" s="97">
        <f>IF(TbRegistroSaidas[[#This Row],[Data da Competência]]="",0,MONTH(TbRegistroSaidas[[#This Row],[Data da Competência]]))</f>
        <v>5</v>
      </c>
      <c r="L214" s="98">
        <f>IF(TbRegistroSaidas[[#This Row],[Data da Competência]]="",0,YEAR(TbRegistroSaidas[[#This Row],[Data da Competência]]))</f>
        <v>2019</v>
      </c>
      <c r="M214" s="98">
        <f>IF(TbRegistroSaidas[[#This Row],[Data do Caixa Previsto]]="",0,MONTH(TbRegistroSaidas[[#This Row],[Data do Caixa Previsto]]))</f>
        <v>5</v>
      </c>
      <c r="N214" s="98">
        <f>IF(TbRegistroSaidas[[#This Row],[Data do Caixa Previsto]]="",0,YEAR(TbRegistroSaidas[[#This Row],[Data do Caixa Previsto]]))</f>
        <v>2019</v>
      </c>
    </row>
    <row r="215" spans="2:14" ht="17.100000000000001" hidden="1" customHeight="1" x14ac:dyDescent="0.25">
      <c r="B215" s="93">
        <v>43613.712962366597</v>
      </c>
      <c r="C215" s="94">
        <v>43591</v>
      </c>
      <c r="D215" s="94">
        <v>43613.712962366597</v>
      </c>
      <c r="E215" s="95" t="s">
        <v>40</v>
      </c>
      <c r="F215" s="95" t="s">
        <v>35</v>
      </c>
      <c r="G215" s="95" t="s">
        <v>495</v>
      </c>
      <c r="H215" s="96">
        <v>4172</v>
      </c>
      <c r="I215" s="97">
        <f>IF(TbRegistroSaidas[[#This Row],[Data do Caixa Realizado]]="",0,MONTH(TbRegistroSaidas[[#This Row],[Data do Caixa Realizado]]))</f>
        <v>5</v>
      </c>
      <c r="J215" s="98">
        <f>IF(TbRegistroSaidas[[#This Row],[Data do Caixa Realizado]]="",0,YEAR(TbRegistroSaidas[[#This Row],[Data do Caixa Realizado]]))</f>
        <v>2019</v>
      </c>
      <c r="K215" s="97">
        <f>IF(TbRegistroSaidas[[#This Row],[Data da Competência]]="",0,MONTH(TbRegistroSaidas[[#This Row],[Data da Competência]]))</f>
        <v>5</v>
      </c>
      <c r="L215" s="98">
        <f>IF(TbRegistroSaidas[[#This Row],[Data da Competência]]="",0,YEAR(TbRegistroSaidas[[#This Row],[Data da Competência]]))</f>
        <v>2019</v>
      </c>
      <c r="M215" s="98">
        <f>IF(TbRegistroSaidas[[#This Row],[Data do Caixa Previsto]]="",0,MONTH(TbRegistroSaidas[[#This Row],[Data do Caixa Previsto]]))</f>
        <v>5</v>
      </c>
      <c r="N215" s="98">
        <f>IF(TbRegistroSaidas[[#This Row],[Data do Caixa Previsto]]="",0,YEAR(TbRegistroSaidas[[#This Row],[Data do Caixa Previsto]]))</f>
        <v>2019</v>
      </c>
    </row>
    <row r="216" spans="2:14" ht="17.100000000000001" hidden="1" customHeight="1" x14ac:dyDescent="0.25">
      <c r="B216" s="93">
        <v>43623.498752151929</v>
      </c>
      <c r="C216" s="94">
        <v>43592</v>
      </c>
      <c r="D216" s="94">
        <v>43623.498752151929</v>
      </c>
      <c r="E216" s="95" t="s">
        <v>40</v>
      </c>
      <c r="F216" s="95" t="s">
        <v>35</v>
      </c>
      <c r="G216" s="95" t="s">
        <v>496</v>
      </c>
      <c r="H216" s="96">
        <v>3827</v>
      </c>
      <c r="I216" s="97">
        <f>IF(TbRegistroSaidas[[#This Row],[Data do Caixa Realizado]]="",0,MONTH(TbRegistroSaidas[[#This Row],[Data do Caixa Realizado]]))</f>
        <v>6</v>
      </c>
      <c r="J216" s="98">
        <f>IF(TbRegistroSaidas[[#This Row],[Data do Caixa Realizado]]="",0,YEAR(TbRegistroSaidas[[#This Row],[Data do Caixa Realizado]]))</f>
        <v>2019</v>
      </c>
      <c r="K216" s="97">
        <f>IF(TbRegistroSaidas[[#This Row],[Data da Competência]]="",0,MONTH(TbRegistroSaidas[[#This Row],[Data da Competência]]))</f>
        <v>5</v>
      </c>
      <c r="L216" s="98">
        <f>IF(TbRegistroSaidas[[#This Row],[Data da Competência]]="",0,YEAR(TbRegistroSaidas[[#This Row],[Data da Competência]]))</f>
        <v>2019</v>
      </c>
      <c r="M216" s="98">
        <f>IF(TbRegistroSaidas[[#This Row],[Data do Caixa Previsto]]="",0,MONTH(TbRegistroSaidas[[#This Row],[Data do Caixa Previsto]]))</f>
        <v>6</v>
      </c>
      <c r="N216" s="98">
        <f>IF(TbRegistroSaidas[[#This Row],[Data do Caixa Previsto]]="",0,YEAR(TbRegistroSaidas[[#This Row],[Data do Caixa Previsto]]))</f>
        <v>2019</v>
      </c>
    </row>
    <row r="217" spans="2:14" ht="17.100000000000001" hidden="1" customHeight="1" x14ac:dyDescent="0.25">
      <c r="B217" s="93">
        <v>43732.354485773343</v>
      </c>
      <c r="C217" s="94">
        <v>43594</v>
      </c>
      <c r="D217" s="94">
        <v>43645.188079108193</v>
      </c>
      <c r="E217" s="95" t="s">
        <v>40</v>
      </c>
      <c r="F217" s="95" t="s">
        <v>35</v>
      </c>
      <c r="G217" s="95" t="s">
        <v>497</v>
      </c>
      <c r="H217" s="96">
        <v>1700</v>
      </c>
      <c r="I217" s="97">
        <f>IF(TbRegistroSaidas[[#This Row],[Data do Caixa Realizado]]="",0,MONTH(TbRegistroSaidas[[#This Row],[Data do Caixa Realizado]]))</f>
        <v>9</v>
      </c>
      <c r="J217" s="98">
        <f>IF(TbRegistroSaidas[[#This Row],[Data do Caixa Realizado]]="",0,YEAR(TbRegistroSaidas[[#This Row],[Data do Caixa Realizado]]))</f>
        <v>2019</v>
      </c>
      <c r="K217" s="97">
        <f>IF(TbRegistroSaidas[[#This Row],[Data da Competência]]="",0,MONTH(TbRegistroSaidas[[#This Row],[Data da Competência]]))</f>
        <v>5</v>
      </c>
      <c r="L217" s="98">
        <f>IF(TbRegistroSaidas[[#This Row],[Data da Competência]]="",0,YEAR(TbRegistroSaidas[[#This Row],[Data da Competência]]))</f>
        <v>2019</v>
      </c>
      <c r="M217" s="98">
        <f>IF(TbRegistroSaidas[[#This Row],[Data do Caixa Previsto]]="",0,MONTH(TbRegistroSaidas[[#This Row],[Data do Caixa Previsto]]))</f>
        <v>6</v>
      </c>
      <c r="N217" s="98">
        <f>IF(TbRegistroSaidas[[#This Row],[Data do Caixa Previsto]]="",0,YEAR(TbRegistroSaidas[[#This Row],[Data do Caixa Previsto]]))</f>
        <v>2019</v>
      </c>
    </row>
    <row r="218" spans="2:14" ht="17.100000000000001" hidden="1" customHeight="1" x14ac:dyDescent="0.25">
      <c r="B218" s="93">
        <v>43614.76373708652</v>
      </c>
      <c r="C218" s="94">
        <v>43595</v>
      </c>
      <c r="D218" s="94">
        <v>43614.76373708652</v>
      </c>
      <c r="E218" s="95" t="s">
        <v>40</v>
      </c>
      <c r="F218" s="95" t="s">
        <v>35</v>
      </c>
      <c r="G218" s="95" t="s">
        <v>498</v>
      </c>
      <c r="H218" s="96">
        <v>2090</v>
      </c>
      <c r="I218" s="97">
        <f>IF(TbRegistroSaidas[[#This Row],[Data do Caixa Realizado]]="",0,MONTH(TbRegistroSaidas[[#This Row],[Data do Caixa Realizado]]))</f>
        <v>5</v>
      </c>
      <c r="J218" s="98">
        <f>IF(TbRegistroSaidas[[#This Row],[Data do Caixa Realizado]]="",0,YEAR(TbRegistroSaidas[[#This Row],[Data do Caixa Realizado]]))</f>
        <v>2019</v>
      </c>
      <c r="K218" s="97">
        <f>IF(TbRegistroSaidas[[#This Row],[Data da Competência]]="",0,MONTH(TbRegistroSaidas[[#This Row],[Data da Competência]]))</f>
        <v>5</v>
      </c>
      <c r="L218" s="98">
        <f>IF(TbRegistroSaidas[[#This Row],[Data da Competência]]="",0,YEAR(TbRegistroSaidas[[#This Row],[Data da Competência]]))</f>
        <v>2019</v>
      </c>
      <c r="M218" s="98">
        <f>IF(TbRegistroSaidas[[#This Row],[Data do Caixa Previsto]]="",0,MONTH(TbRegistroSaidas[[#This Row],[Data do Caixa Previsto]]))</f>
        <v>5</v>
      </c>
      <c r="N218" s="98">
        <f>IF(TbRegistroSaidas[[#This Row],[Data do Caixa Previsto]]="",0,YEAR(TbRegistroSaidas[[#This Row],[Data do Caixa Previsto]]))</f>
        <v>2019</v>
      </c>
    </row>
    <row r="219" spans="2:14" ht="17.100000000000001" hidden="1" customHeight="1" x14ac:dyDescent="0.25">
      <c r="B219" s="93">
        <v>43602.13448735002</v>
      </c>
      <c r="C219" s="94">
        <v>43598</v>
      </c>
      <c r="D219" s="94">
        <v>43602.13448735002</v>
      </c>
      <c r="E219" s="95" t="s">
        <v>40</v>
      </c>
      <c r="F219" s="95" t="s">
        <v>38</v>
      </c>
      <c r="G219" s="95" t="s">
        <v>499</v>
      </c>
      <c r="H219" s="96">
        <v>3230</v>
      </c>
      <c r="I219" s="97">
        <f>IF(TbRegistroSaidas[[#This Row],[Data do Caixa Realizado]]="",0,MONTH(TbRegistroSaidas[[#This Row],[Data do Caixa Realizado]]))</f>
        <v>5</v>
      </c>
      <c r="J219" s="98">
        <f>IF(TbRegistroSaidas[[#This Row],[Data do Caixa Realizado]]="",0,YEAR(TbRegistroSaidas[[#This Row],[Data do Caixa Realizado]]))</f>
        <v>2019</v>
      </c>
      <c r="K219" s="97">
        <f>IF(TbRegistroSaidas[[#This Row],[Data da Competência]]="",0,MONTH(TbRegistroSaidas[[#This Row],[Data da Competência]]))</f>
        <v>5</v>
      </c>
      <c r="L219" s="98">
        <f>IF(TbRegistroSaidas[[#This Row],[Data da Competência]]="",0,YEAR(TbRegistroSaidas[[#This Row],[Data da Competência]]))</f>
        <v>2019</v>
      </c>
      <c r="M219" s="98">
        <f>IF(TbRegistroSaidas[[#This Row],[Data do Caixa Previsto]]="",0,MONTH(TbRegistroSaidas[[#This Row],[Data do Caixa Previsto]]))</f>
        <v>5</v>
      </c>
      <c r="N219" s="98">
        <f>IF(TbRegistroSaidas[[#This Row],[Data do Caixa Previsto]]="",0,YEAR(TbRegistroSaidas[[#This Row],[Data do Caixa Previsto]]))</f>
        <v>2019</v>
      </c>
    </row>
    <row r="220" spans="2:14" ht="17.100000000000001" hidden="1" customHeight="1" x14ac:dyDescent="0.25">
      <c r="B220" s="93">
        <v>43618.94333879678</v>
      </c>
      <c r="C220" s="94">
        <v>43601</v>
      </c>
      <c r="D220" s="94">
        <v>43618.94333879678</v>
      </c>
      <c r="E220" s="95" t="s">
        <v>40</v>
      </c>
      <c r="F220" s="95" t="s">
        <v>46</v>
      </c>
      <c r="G220" s="95" t="s">
        <v>500</v>
      </c>
      <c r="H220" s="96">
        <v>4030</v>
      </c>
      <c r="I220" s="97">
        <f>IF(TbRegistroSaidas[[#This Row],[Data do Caixa Realizado]]="",0,MONTH(TbRegistroSaidas[[#This Row],[Data do Caixa Realizado]]))</f>
        <v>6</v>
      </c>
      <c r="J220" s="98">
        <f>IF(TbRegistroSaidas[[#This Row],[Data do Caixa Realizado]]="",0,YEAR(TbRegistroSaidas[[#This Row],[Data do Caixa Realizado]]))</f>
        <v>2019</v>
      </c>
      <c r="K220" s="97">
        <f>IF(TbRegistroSaidas[[#This Row],[Data da Competência]]="",0,MONTH(TbRegistroSaidas[[#This Row],[Data da Competência]]))</f>
        <v>5</v>
      </c>
      <c r="L220" s="98">
        <f>IF(TbRegistroSaidas[[#This Row],[Data da Competência]]="",0,YEAR(TbRegistroSaidas[[#This Row],[Data da Competência]]))</f>
        <v>2019</v>
      </c>
      <c r="M220" s="98">
        <f>IF(TbRegistroSaidas[[#This Row],[Data do Caixa Previsto]]="",0,MONTH(TbRegistroSaidas[[#This Row],[Data do Caixa Previsto]]))</f>
        <v>6</v>
      </c>
      <c r="N220" s="98">
        <f>IF(TbRegistroSaidas[[#This Row],[Data do Caixa Previsto]]="",0,YEAR(TbRegistroSaidas[[#This Row],[Data do Caixa Previsto]]))</f>
        <v>2019</v>
      </c>
    </row>
    <row r="221" spans="2:14" ht="17.100000000000001" hidden="1" customHeight="1" x14ac:dyDescent="0.25">
      <c r="B221" s="93">
        <v>43703.895777057623</v>
      </c>
      <c r="C221" s="94">
        <v>43604</v>
      </c>
      <c r="D221" s="94">
        <v>43615.96984606648</v>
      </c>
      <c r="E221" s="95" t="s">
        <v>40</v>
      </c>
      <c r="F221" s="95" t="s">
        <v>38</v>
      </c>
      <c r="G221" s="95" t="s">
        <v>501</v>
      </c>
      <c r="H221" s="96">
        <v>1367</v>
      </c>
      <c r="I221" s="97">
        <f>IF(TbRegistroSaidas[[#This Row],[Data do Caixa Realizado]]="",0,MONTH(TbRegistroSaidas[[#This Row],[Data do Caixa Realizado]]))</f>
        <v>8</v>
      </c>
      <c r="J221" s="98">
        <f>IF(TbRegistroSaidas[[#This Row],[Data do Caixa Realizado]]="",0,YEAR(TbRegistroSaidas[[#This Row],[Data do Caixa Realizado]]))</f>
        <v>2019</v>
      </c>
      <c r="K221" s="97">
        <f>IF(TbRegistroSaidas[[#This Row],[Data da Competência]]="",0,MONTH(TbRegistroSaidas[[#This Row],[Data da Competência]]))</f>
        <v>5</v>
      </c>
      <c r="L221" s="98">
        <f>IF(TbRegistroSaidas[[#This Row],[Data da Competência]]="",0,YEAR(TbRegistroSaidas[[#This Row],[Data da Competência]]))</f>
        <v>2019</v>
      </c>
      <c r="M221" s="98">
        <f>IF(TbRegistroSaidas[[#This Row],[Data do Caixa Previsto]]="",0,MONTH(TbRegistroSaidas[[#This Row],[Data do Caixa Previsto]]))</f>
        <v>5</v>
      </c>
      <c r="N221" s="98">
        <f>IF(TbRegistroSaidas[[#This Row],[Data do Caixa Previsto]]="",0,YEAR(TbRegistroSaidas[[#This Row],[Data do Caixa Previsto]]))</f>
        <v>2019</v>
      </c>
    </row>
    <row r="222" spans="2:14" ht="17.100000000000001" hidden="1" customHeight="1" x14ac:dyDescent="0.25">
      <c r="B222" s="93">
        <v>43626.228578403905</v>
      </c>
      <c r="C222" s="94">
        <v>43607</v>
      </c>
      <c r="D222" s="94">
        <v>43626.228578403905</v>
      </c>
      <c r="E222" s="95" t="s">
        <v>40</v>
      </c>
      <c r="F222" s="95" t="s">
        <v>46</v>
      </c>
      <c r="G222" s="95" t="s">
        <v>502</v>
      </c>
      <c r="H222" s="96">
        <v>3945</v>
      </c>
      <c r="I222" s="97">
        <f>IF(TbRegistroSaidas[[#This Row],[Data do Caixa Realizado]]="",0,MONTH(TbRegistroSaidas[[#This Row],[Data do Caixa Realizado]]))</f>
        <v>6</v>
      </c>
      <c r="J222" s="98">
        <f>IF(TbRegistroSaidas[[#This Row],[Data do Caixa Realizado]]="",0,YEAR(TbRegistroSaidas[[#This Row],[Data do Caixa Realizado]]))</f>
        <v>2019</v>
      </c>
      <c r="K222" s="97">
        <f>IF(TbRegistroSaidas[[#This Row],[Data da Competência]]="",0,MONTH(TbRegistroSaidas[[#This Row],[Data da Competência]]))</f>
        <v>5</v>
      </c>
      <c r="L222" s="98">
        <f>IF(TbRegistroSaidas[[#This Row],[Data da Competência]]="",0,YEAR(TbRegistroSaidas[[#This Row],[Data da Competência]]))</f>
        <v>2019</v>
      </c>
      <c r="M222" s="98">
        <f>IF(TbRegistroSaidas[[#This Row],[Data do Caixa Previsto]]="",0,MONTH(TbRegistroSaidas[[#This Row],[Data do Caixa Previsto]]))</f>
        <v>6</v>
      </c>
      <c r="N222" s="98">
        <f>IF(TbRegistroSaidas[[#This Row],[Data do Caixa Previsto]]="",0,YEAR(TbRegistroSaidas[[#This Row],[Data do Caixa Previsto]]))</f>
        <v>2019</v>
      </c>
    </row>
    <row r="223" spans="2:14" ht="17.100000000000001" hidden="1" customHeight="1" x14ac:dyDescent="0.25">
      <c r="B223" s="93">
        <v>43643.772479924686</v>
      </c>
      <c r="C223" s="94">
        <v>43610</v>
      </c>
      <c r="D223" s="94">
        <v>43641.740590364629</v>
      </c>
      <c r="E223" s="95" t="s">
        <v>40</v>
      </c>
      <c r="F223" s="95" t="s">
        <v>34</v>
      </c>
      <c r="G223" s="95" t="s">
        <v>503</v>
      </c>
      <c r="H223" s="96">
        <v>4518</v>
      </c>
      <c r="I223" s="97">
        <f>IF(TbRegistroSaidas[[#This Row],[Data do Caixa Realizado]]="",0,MONTH(TbRegistroSaidas[[#This Row],[Data do Caixa Realizado]]))</f>
        <v>6</v>
      </c>
      <c r="J223" s="98">
        <f>IF(TbRegistroSaidas[[#This Row],[Data do Caixa Realizado]]="",0,YEAR(TbRegistroSaidas[[#This Row],[Data do Caixa Realizado]]))</f>
        <v>2019</v>
      </c>
      <c r="K223" s="97">
        <f>IF(TbRegistroSaidas[[#This Row],[Data da Competência]]="",0,MONTH(TbRegistroSaidas[[#This Row],[Data da Competência]]))</f>
        <v>5</v>
      </c>
      <c r="L223" s="98">
        <f>IF(TbRegistroSaidas[[#This Row],[Data da Competência]]="",0,YEAR(TbRegistroSaidas[[#This Row],[Data da Competência]]))</f>
        <v>2019</v>
      </c>
      <c r="M223" s="98">
        <f>IF(TbRegistroSaidas[[#This Row],[Data do Caixa Previsto]]="",0,MONTH(TbRegistroSaidas[[#This Row],[Data do Caixa Previsto]]))</f>
        <v>6</v>
      </c>
      <c r="N223" s="98">
        <f>IF(TbRegistroSaidas[[#This Row],[Data do Caixa Previsto]]="",0,YEAR(TbRegistroSaidas[[#This Row],[Data do Caixa Previsto]]))</f>
        <v>2019</v>
      </c>
    </row>
    <row r="224" spans="2:14" ht="17.100000000000001" hidden="1" customHeight="1" x14ac:dyDescent="0.25">
      <c r="B224" s="93">
        <v>43673.934978004319</v>
      </c>
      <c r="C224" s="94">
        <v>43614</v>
      </c>
      <c r="D224" s="94">
        <v>43645.508154061761</v>
      </c>
      <c r="E224" s="95" t="s">
        <v>40</v>
      </c>
      <c r="F224" s="95" t="s">
        <v>46</v>
      </c>
      <c r="G224" s="95" t="s">
        <v>347</v>
      </c>
      <c r="H224" s="96">
        <v>3086</v>
      </c>
      <c r="I224" s="97">
        <f>IF(TbRegistroSaidas[[#This Row],[Data do Caixa Realizado]]="",0,MONTH(TbRegistroSaidas[[#This Row],[Data do Caixa Realizado]]))</f>
        <v>7</v>
      </c>
      <c r="J224" s="98">
        <f>IF(TbRegistroSaidas[[#This Row],[Data do Caixa Realizado]]="",0,YEAR(TbRegistroSaidas[[#This Row],[Data do Caixa Realizado]]))</f>
        <v>2019</v>
      </c>
      <c r="K224" s="97">
        <f>IF(TbRegistroSaidas[[#This Row],[Data da Competência]]="",0,MONTH(TbRegistroSaidas[[#This Row],[Data da Competência]]))</f>
        <v>5</v>
      </c>
      <c r="L224" s="98">
        <f>IF(TbRegistroSaidas[[#This Row],[Data da Competência]]="",0,YEAR(TbRegistroSaidas[[#This Row],[Data da Competência]]))</f>
        <v>2019</v>
      </c>
      <c r="M224" s="98">
        <f>IF(TbRegistroSaidas[[#This Row],[Data do Caixa Previsto]]="",0,MONTH(TbRegistroSaidas[[#This Row],[Data do Caixa Previsto]]))</f>
        <v>6</v>
      </c>
      <c r="N224" s="98">
        <f>IF(TbRegistroSaidas[[#This Row],[Data do Caixa Previsto]]="",0,YEAR(TbRegistroSaidas[[#This Row],[Data do Caixa Previsto]]))</f>
        <v>2019</v>
      </c>
    </row>
    <row r="225" spans="2:14" ht="17.100000000000001" hidden="1" customHeight="1" x14ac:dyDescent="0.25">
      <c r="B225" s="93">
        <v>43628.969362987358</v>
      </c>
      <c r="C225" s="94">
        <v>43619</v>
      </c>
      <c r="D225" s="94">
        <v>43628.969362987358</v>
      </c>
      <c r="E225" s="95" t="s">
        <v>40</v>
      </c>
      <c r="F225" s="95" t="s">
        <v>35</v>
      </c>
      <c r="G225" s="95" t="s">
        <v>504</v>
      </c>
      <c r="H225" s="96">
        <v>297</v>
      </c>
      <c r="I225" s="97">
        <f>IF(TbRegistroSaidas[[#This Row],[Data do Caixa Realizado]]="",0,MONTH(TbRegistroSaidas[[#This Row],[Data do Caixa Realizado]]))</f>
        <v>6</v>
      </c>
      <c r="J225" s="98">
        <f>IF(TbRegistroSaidas[[#This Row],[Data do Caixa Realizado]]="",0,YEAR(TbRegistroSaidas[[#This Row],[Data do Caixa Realizado]]))</f>
        <v>2019</v>
      </c>
      <c r="K225" s="97">
        <f>IF(TbRegistroSaidas[[#This Row],[Data da Competência]]="",0,MONTH(TbRegistroSaidas[[#This Row],[Data da Competência]]))</f>
        <v>6</v>
      </c>
      <c r="L225" s="98">
        <f>IF(TbRegistroSaidas[[#This Row],[Data da Competência]]="",0,YEAR(TbRegistroSaidas[[#This Row],[Data da Competência]]))</f>
        <v>2019</v>
      </c>
      <c r="M225" s="98">
        <f>IF(TbRegistroSaidas[[#This Row],[Data do Caixa Previsto]]="",0,MONTH(TbRegistroSaidas[[#This Row],[Data do Caixa Previsto]]))</f>
        <v>6</v>
      </c>
      <c r="N225" s="98">
        <f>IF(TbRegistroSaidas[[#This Row],[Data do Caixa Previsto]]="",0,YEAR(TbRegistroSaidas[[#This Row],[Data do Caixa Previsto]]))</f>
        <v>2019</v>
      </c>
    </row>
    <row r="226" spans="2:14" ht="17.100000000000001" hidden="1" customHeight="1" x14ac:dyDescent="0.25">
      <c r="B226" s="93">
        <v>43639.192651531121</v>
      </c>
      <c r="C226" s="94">
        <v>43623</v>
      </c>
      <c r="D226" s="94">
        <v>43639.192651531121</v>
      </c>
      <c r="E226" s="95" t="s">
        <v>40</v>
      </c>
      <c r="F226" s="95" t="s">
        <v>38</v>
      </c>
      <c r="G226" s="95" t="s">
        <v>505</v>
      </c>
      <c r="H226" s="96">
        <v>3226</v>
      </c>
      <c r="I226" s="97">
        <f>IF(TbRegistroSaidas[[#This Row],[Data do Caixa Realizado]]="",0,MONTH(TbRegistroSaidas[[#This Row],[Data do Caixa Realizado]]))</f>
        <v>6</v>
      </c>
      <c r="J226" s="98">
        <f>IF(TbRegistroSaidas[[#This Row],[Data do Caixa Realizado]]="",0,YEAR(TbRegistroSaidas[[#This Row],[Data do Caixa Realizado]]))</f>
        <v>2019</v>
      </c>
      <c r="K226" s="97">
        <f>IF(TbRegistroSaidas[[#This Row],[Data da Competência]]="",0,MONTH(TbRegistroSaidas[[#This Row],[Data da Competência]]))</f>
        <v>6</v>
      </c>
      <c r="L226" s="98">
        <f>IF(TbRegistroSaidas[[#This Row],[Data da Competência]]="",0,YEAR(TbRegistroSaidas[[#This Row],[Data da Competência]]))</f>
        <v>2019</v>
      </c>
      <c r="M226" s="98">
        <f>IF(TbRegistroSaidas[[#This Row],[Data do Caixa Previsto]]="",0,MONTH(TbRegistroSaidas[[#This Row],[Data do Caixa Previsto]]))</f>
        <v>6</v>
      </c>
      <c r="N226" s="98">
        <f>IF(TbRegistroSaidas[[#This Row],[Data do Caixa Previsto]]="",0,YEAR(TbRegistroSaidas[[#This Row],[Data do Caixa Previsto]]))</f>
        <v>2019</v>
      </c>
    </row>
    <row r="227" spans="2:14" ht="17.100000000000001" customHeight="1" x14ac:dyDescent="0.25">
      <c r="B227" s="93" t="s">
        <v>70</v>
      </c>
      <c r="C227" s="94">
        <v>43625</v>
      </c>
      <c r="D227" s="94">
        <v>43672.670884183579</v>
      </c>
      <c r="E227" s="95" t="s">
        <v>40</v>
      </c>
      <c r="F227" s="95" t="s">
        <v>46</v>
      </c>
      <c r="G227" s="95" t="s">
        <v>506</v>
      </c>
      <c r="H227" s="96">
        <v>2338</v>
      </c>
      <c r="I227" s="97">
        <f>IF(TbRegistroSaidas[[#This Row],[Data do Caixa Realizado]]="",0,MONTH(TbRegistroSaidas[[#This Row],[Data do Caixa Realizado]]))</f>
        <v>0</v>
      </c>
      <c r="J227" s="98">
        <f>IF(TbRegistroSaidas[[#This Row],[Data do Caixa Realizado]]="",0,YEAR(TbRegistroSaidas[[#This Row],[Data do Caixa Realizado]]))</f>
        <v>0</v>
      </c>
      <c r="K227" s="97">
        <f>IF(TbRegistroSaidas[[#This Row],[Data da Competência]]="",0,MONTH(TbRegistroSaidas[[#This Row],[Data da Competência]]))</f>
        <v>6</v>
      </c>
      <c r="L227" s="98">
        <f>IF(TbRegistroSaidas[[#This Row],[Data da Competência]]="",0,YEAR(TbRegistroSaidas[[#This Row],[Data da Competência]]))</f>
        <v>2019</v>
      </c>
      <c r="M227" s="98">
        <f>IF(TbRegistroSaidas[[#This Row],[Data do Caixa Previsto]]="",0,MONTH(TbRegistroSaidas[[#This Row],[Data do Caixa Previsto]]))</f>
        <v>7</v>
      </c>
      <c r="N227" s="98">
        <f>IF(TbRegistroSaidas[[#This Row],[Data do Caixa Previsto]]="",0,YEAR(TbRegistroSaidas[[#This Row],[Data do Caixa Previsto]]))</f>
        <v>2019</v>
      </c>
    </row>
    <row r="228" spans="2:14" ht="17.100000000000001" hidden="1" customHeight="1" x14ac:dyDescent="0.25">
      <c r="B228" s="93">
        <v>43741.508211497443</v>
      </c>
      <c r="C228" s="94">
        <v>43632</v>
      </c>
      <c r="D228" s="94">
        <v>43664.662454163976</v>
      </c>
      <c r="E228" s="95" t="s">
        <v>40</v>
      </c>
      <c r="F228" s="95" t="s">
        <v>38</v>
      </c>
      <c r="G228" s="95" t="s">
        <v>507</v>
      </c>
      <c r="H228" s="96">
        <v>3773</v>
      </c>
      <c r="I228" s="97">
        <f>IF(TbRegistroSaidas[[#This Row],[Data do Caixa Realizado]]="",0,MONTH(TbRegistroSaidas[[#This Row],[Data do Caixa Realizado]]))</f>
        <v>10</v>
      </c>
      <c r="J228" s="98">
        <f>IF(TbRegistroSaidas[[#This Row],[Data do Caixa Realizado]]="",0,YEAR(TbRegistroSaidas[[#This Row],[Data do Caixa Realizado]]))</f>
        <v>2019</v>
      </c>
      <c r="K228" s="97">
        <f>IF(TbRegistroSaidas[[#This Row],[Data da Competência]]="",0,MONTH(TbRegistroSaidas[[#This Row],[Data da Competência]]))</f>
        <v>6</v>
      </c>
      <c r="L228" s="98">
        <f>IF(TbRegistroSaidas[[#This Row],[Data da Competência]]="",0,YEAR(TbRegistroSaidas[[#This Row],[Data da Competência]]))</f>
        <v>2019</v>
      </c>
      <c r="M228" s="98">
        <f>IF(TbRegistroSaidas[[#This Row],[Data do Caixa Previsto]]="",0,MONTH(TbRegistroSaidas[[#This Row],[Data do Caixa Previsto]]))</f>
        <v>7</v>
      </c>
      <c r="N228" s="98">
        <f>IF(TbRegistroSaidas[[#This Row],[Data do Caixa Previsto]]="",0,YEAR(TbRegistroSaidas[[#This Row],[Data do Caixa Previsto]]))</f>
        <v>2019</v>
      </c>
    </row>
    <row r="229" spans="2:14" ht="17.100000000000001" customHeight="1" x14ac:dyDescent="0.25">
      <c r="B229" s="93" t="s">
        <v>70</v>
      </c>
      <c r="C229" s="94">
        <v>43635</v>
      </c>
      <c r="D229" s="94">
        <v>43686.085509883509</v>
      </c>
      <c r="E229" s="95" t="s">
        <v>40</v>
      </c>
      <c r="F229" s="95" t="s">
        <v>38</v>
      </c>
      <c r="G229" s="95" t="s">
        <v>508</v>
      </c>
      <c r="H229" s="96">
        <v>2759</v>
      </c>
      <c r="I229" s="97">
        <f>IF(TbRegistroSaidas[[#This Row],[Data do Caixa Realizado]]="",0,MONTH(TbRegistroSaidas[[#This Row],[Data do Caixa Realizado]]))</f>
        <v>0</v>
      </c>
      <c r="J229" s="98">
        <f>IF(TbRegistroSaidas[[#This Row],[Data do Caixa Realizado]]="",0,YEAR(TbRegistroSaidas[[#This Row],[Data do Caixa Realizado]]))</f>
        <v>0</v>
      </c>
      <c r="K229" s="97">
        <f>IF(TbRegistroSaidas[[#This Row],[Data da Competência]]="",0,MONTH(TbRegistroSaidas[[#This Row],[Data da Competência]]))</f>
        <v>6</v>
      </c>
      <c r="L229" s="98">
        <f>IF(TbRegistroSaidas[[#This Row],[Data da Competência]]="",0,YEAR(TbRegistroSaidas[[#This Row],[Data da Competência]]))</f>
        <v>2019</v>
      </c>
      <c r="M229" s="98">
        <f>IF(TbRegistroSaidas[[#This Row],[Data do Caixa Previsto]]="",0,MONTH(TbRegistroSaidas[[#This Row],[Data do Caixa Previsto]]))</f>
        <v>8</v>
      </c>
      <c r="N229" s="98">
        <f>IF(TbRegistroSaidas[[#This Row],[Data do Caixa Previsto]]="",0,YEAR(TbRegistroSaidas[[#This Row],[Data do Caixa Previsto]]))</f>
        <v>2019</v>
      </c>
    </row>
    <row r="230" spans="2:14" ht="17.100000000000001" hidden="1" customHeight="1" x14ac:dyDescent="0.25">
      <c r="B230" s="93">
        <v>43682.520022083132</v>
      </c>
      <c r="C230" s="94">
        <v>43637</v>
      </c>
      <c r="D230" s="94">
        <v>43682.520022083132</v>
      </c>
      <c r="E230" s="95" t="s">
        <v>40</v>
      </c>
      <c r="F230" s="95" t="s">
        <v>38</v>
      </c>
      <c r="G230" s="95" t="s">
        <v>509</v>
      </c>
      <c r="H230" s="96">
        <v>1425</v>
      </c>
      <c r="I230" s="97">
        <f>IF(TbRegistroSaidas[[#This Row],[Data do Caixa Realizado]]="",0,MONTH(TbRegistroSaidas[[#This Row],[Data do Caixa Realizado]]))</f>
        <v>8</v>
      </c>
      <c r="J230" s="98">
        <f>IF(TbRegistroSaidas[[#This Row],[Data do Caixa Realizado]]="",0,YEAR(TbRegistroSaidas[[#This Row],[Data do Caixa Realizado]]))</f>
        <v>2019</v>
      </c>
      <c r="K230" s="97">
        <f>IF(TbRegistroSaidas[[#This Row],[Data da Competência]]="",0,MONTH(TbRegistroSaidas[[#This Row],[Data da Competência]]))</f>
        <v>6</v>
      </c>
      <c r="L230" s="98">
        <f>IF(TbRegistroSaidas[[#This Row],[Data da Competência]]="",0,YEAR(TbRegistroSaidas[[#This Row],[Data da Competência]]))</f>
        <v>2019</v>
      </c>
      <c r="M230" s="98">
        <f>IF(TbRegistroSaidas[[#This Row],[Data do Caixa Previsto]]="",0,MONTH(TbRegistroSaidas[[#This Row],[Data do Caixa Previsto]]))</f>
        <v>8</v>
      </c>
      <c r="N230" s="98">
        <f>IF(TbRegistroSaidas[[#This Row],[Data do Caixa Previsto]]="",0,YEAR(TbRegistroSaidas[[#This Row],[Data do Caixa Previsto]]))</f>
        <v>2019</v>
      </c>
    </row>
    <row r="231" spans="2:14" ht="17.100000000000001" hidden="1" customHeight="1" x14ac:dyDescent="0.25">
      <c r="B231" s="93">
        <v>43697.929033863591</v>
      </c>
      <c r="C231" s="94">
        <v>43639</v>
      </c>
      <c r="D231" s="94">
        <v>43697.929033863591</v>
      </c>
      <c r="E231" s="95" t="s">
        <v>40</v>
      </c>
      <c r="F231" s="95" t="s">
        <v>38</v>
      </c>
      <c r="G231" s="95" t="s">
        <v>510</v>
      </c>
      <c r="H231" s="96">
        <v>332</v>
      </c>
      <c r="I231" s="97">
        <f>IF(TbRegistroSaidas[[#This Row],[Data do Caixa Realizado]]="",0,MONTH(TbRegistroSaidas[[#This Row],[Data do Caixa Realizado]]))</f>
        <v>8</v>
      </c>
      <c r="J231" s="98">
        <f>IF(TbRegistroSaidas[[#This Row],[Data do Caixa Realizado]]="",0,YEAR(TbRegistroSaidas[[#This Row],[Data do Caixa Realizado]]))</f>
        <v>2019</v>
      </c>
      <c r="K231" s="97">
        <f>IF(TbRegistroSaidas[[#This Row],[Data da Competência]]="",0,MONTH(TbRegistroSaidas[[#This Row],[Data da Competência]]))</f>
        <v>6</v>
      </c>
      <c r="L231" s="98">
        <f>IF(TbRegistroSaidas[[#This Row],[Data da Competência]]="",0,YEAR(TbRegistroSaidas[[#This Row],[Data da Competência]]))</f>
        <v>2019</v>
      </c>
      <c r="M231" s="98">
        <f>IF(TbRegistroSaidas[[#This Row],[Data do Caixa Previsto]]="",0,MONTH(TbRegistroSaidas[[#This Row],[Data do Caixa Previsto]]))</f>
        <v>8</v>
      </c>
      <c r="N231" s="98">
        <f>IF(TbRegistroSaidas[[#This Row],[Data do Caixa Previsto]]="",0,YEAR(TbRegistroSaidas[[#This Row],[Data do Caixa Previsto]]))</f>
        <v>2019</v>
      </c>
    </row>
    <row r="232" spans="2:14" ht="17.100000000000001" hidden="1" customHeight="1" x14ac:dyDescent="0.25">
      <c r="B232" s="101">
        <v>43653.195660130521</v>
      </c>
      <c r="C232" s="102">
        <v>43646</v>
      </c>
      <c r="D232" s="102">
        <v>43653.195660130521</v>
      </c>
      <c r="E232" s="103" t="s">
        <v>40</v>
      </c>
      <c r="F232" s="103" t="s">
        <v>46</v>
      </c>
      <c r="G232" s="103" t="s">
        <v>511</v>
      </c>
      <c r="H232" s="104">
        <v>2819</v>
      </c>
      <c r="I232" s="105">
        <f>IF(TbRegistroSaidas[[#This Row],[Data do Caixa Realizado]]="",0,MONTH(TbRegistroSaidas[[#This Row],[Data do Caixa Realizado]]))</f>
        <v>7</v>
      </c>
      <c r="J232" s="106">
        <f>IF(TbRegistroSaidas[[#This Row],[Data do Caixa Realizado]]="",0,YEAR(TbRegistroSaidas[[#This Row],[Data do Caixa Realizado]]))</f>
        <v>2019</v>
      </c>
      <c r="K232" s="97">
        <f>IF(TbRegistroSaidas[[#This Row],[Data da Competência]]="",0,MONTH(TbRegistroSaidas[[#This Row],[Data da Competência]]))</f>
        <v>6</v>
      </c>
      <c r="L232" s="98">
        <f>IF(TbRegistroSaidas[[#This Row],[Data da Competência]]="",0,YEAR(TbRegistroSaidas[[#This Row],[Data da Competência]]))</f>
        <v>2019</v>
      </c>
      <c r="M232" s="98">
        <f>IF(TbRegistroSaidas[[#This Row],[Data do Caixa Previsto]]="",0,MONTH(TbRegistroSaidas[[#This Row],[Data do Caixa Previsto]]))</f>
        <v>7</v>
      </c>
      <c r="N232" s="98">
        <f>IF(TbRegistroSaidas[[#This Row],[Data do Caixa Previsto]]="",0,YEAR(TbRegistroSaidas[[#This Row],[Data do Caixa Previsto]]))</f>
        <v>2019</v>
      </c>
    </row>
    <row r="233" spans="2:14" ht="17.100000000000001" customHeight="1" x14ac:dyDescent="0.25"/>
    <row r="234" spans="2:14" ht="17.100000000000001" customHeight="1" x14ac:dyDescent="0.25"/>
  </sheetData>
  <phoneticPr fontId="7" type="noConversion"/>
  <dataValidations count="2">
    <dataValidation type="list" allowBlank="1" showInputMessage="1" showErrorMessage="1" sqref="E4:E232" xr:uid="{1B20111E-87FF-47F5-9E9F-1199C538A611}">
      <formula1>PCSaidasN1</formula1>
    </dataValidation>
    <dataValidation type="list" allowBlank="1" showInputMessage="1" showErrorMessage="1" sqref="F4:F232" xr:uid="{387A2CD9-B875-4E8E-B907-43AC4CA33A6C}">
      <formula1>OFFSET(PCSaidasN2_Nivel_2,MATCH(E4,PCSaidasN2_Nivel_1,0)-1,0,COUNTIF(PCSaidasN2_Nivel_1,E4))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O42"/>
  <sheetViews>
    <sheetView showGridLines="0" topLeftCell="A13" zoomScale="130" zoomScaleNormal="130" workbookViewId="0">
      <selection activeCell="G30" sqref="G30"/>
    </sheetView>
  </sheetViews>
  <sheetFormatPr defaultColWidth="0" defaultRowHeight="15" x14ac:dyDescent="0.25"/>
  <cols>
    <col min="1" max="1" width="2.85546875" customWidth="1"/>
    <col min="2" max="2" width="26.28515625" customWidth="1"/>
    <col min="3" max="3" width="13.7109375" customWidth="1"/>
    <col min="4" max="4" width="11.7109375" customWidth="1"/>
    <col min="5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11" t="s">
        <v>14</v>
      </c>
      <c r="K1" s="111"/>
      <c r="L1" s="111"/>
      <c r="M1" s="111"/>
      <c r="N1" s="111"/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41" t="s">
        <v>512</v>
      </c>
      <c r="C3" s="40">
        <v>2018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42" t="s">
        <v>513</v>
      </c>
    </row>
    <row r="7" spans="1:14" ht="20.100000000000001" customHeight="1" x14ac:dyDescent="0.25">
      <c r="B7" s="43" t="s">
        <v>514</v>
      </c>
      <c r="C7" s="70" t="s">
        <v>518</v>
      </c>
      <c r="D7" s="70" t="s">
        <v>519</v>
      </c>
      <c r="E7" s="70" t="s">
        <v>520</v>
      </c>
      <c r="F7" s="70" t="s">
        <v>521</v>
      </c>
      <c r="G7" s="70" t="s">
        <v>522</v>
      </c>
      <c r="H7" s="70" t="s">
        <v>523</v>
      </c>
      <c r="I7" s="70" t="s">
        <v>524</v>
      </c>
      <c r="J7" s="70" t="s">
        <v>525</v>
      </c>
      <c r="K7" s="70" t="s">
        <v>526</v>
      </c>
      <c r="L7" s="70" t="s">
        <v>527</v>
      </c>
      <c r="M7" s="70" t="s">
        <v>528</v>
      </c>
      <c r="N7" s="71" t="s">
        <v>529</v>
      </c>
    </row>
    <row r="8" spans="1:14" ht="20.100000000000001" customHeight="1" x14ac:dyDescent="0.25">
      <c r="B8" s="78" t="s">
        <v>530</v>
      </c>
      <c r="C8" s="77">
        <f>SUMIFS(TBRegistroEntradas[Valor],TBRegistroEntradas[Coluna1],"&lt;"&amp;C3,TBRegistroEntradas[Coluna1],"&lt;&gt;"&amp;0)-SUMIFS(TbRegistroSaidas[Valor],TbRegistroSaidas[Ano Realizado],"&lt;"&amp;C3,TbRegistroSaidas[Ano Realizado],"&lt;&gt;"&amp;0)</f>
        <v>-63000</v>
      </c>
      <c r="D8" s="72">
        <f>C11</f>
        <v>-97555</v>
      </c>
      <c r="E8" s="72">
        <f t="shared" ref="E8:N8" si="0">D11</f>
        <v>-132525</v>
      </c>
      <c r="F8" s="72">
        <f t="shared" si="0"/>
        <v>-166042</v>
      </c>
      <c r="G8" s="72">
        <f t="shared" si="0"/>
        <v>-185758</v>
      </c>
      <c r="H8" s="72">
        <f t="shared" si="0"/>
        <v>-207641</v>
      </c>
      <c r="I8" s="72">
        <f t="shared" si="0"/>
        <v>-225709</v>
      </c>
      <c r="J8" s="72">
        <f t="shared" si="0"/>
        <v>-247727</v>
      </c>
      <c r="K8" s="72">
        <f t="shared" si="0"/>
        <v>-271055</v>
      </c>
      <c r="L8" s="72">
        <f t="shared" si="0"/>
        <v>-295714</v>
      </c>
      <c r="M8" s="72">
        <f t="shared" si="0"/>
        <v>-327305</v>
      </c>
      <c r="N8" s="73">
        <f t="shared" si="0"/>
        <v>-351560</v>
      </c>
    </row>
    <row r="9" spans="1:14" ht="20.100000000000001" customHeight="1" x14ac:dyDescent="0.25">
      <c r="B9" s="50" t="s">
        <v>515</v>
      </c>
      <c r="C9" s="46">
        <f>SUMIFS(TBRegistroEntradas[Valor],TBRegistroEntradas[Mês Caixa],C5,TBRegistroEntradas[Coluna1],$C$3)</f>
        <v>0</v>
      </c>
      <c r="D9" s="46">
        <f>SUMIFS(TBRegistroEntradas[Valor],TBRegistroEntradas[Mês Caixa],D5,TBRegistroEntradas[Coluna1],$C$3)</f>
        <v>0</v>
      </c>
      <c r="E9" s="46">
        <f>SUMIFS(TBRegistroEntradas[Valor],TBRegistroEntradas[Mês Caixa],E5,TBRegistroEntradas[Coluna1],$C$3)</f>
        <v>0</v>
      </c>
      <c r="F9" s="46">
        <f>SUMIFS(TBRegistroEntradas[Valor],TBRegistroEntradas[Mês Caixa],F5,TBRegistroEntradas[Coluna1],$C$3)</f>
        <v>0</v>
      </c>
      <c r="G9" s="46">
        <f>SUMIFS(TBRegistroEntradas[Valor],TBRegistroEntradas[Mês Caixa],G5,TBRegistroEntradas[Coluna1],$C$3)</f>
        <v>0</v>
      </c>
      <c r="H9" s="46">
        <f>SUMIFS(TBRegistroEntradas[Valor],TBRegistroEntradas[Mês Caixa],H5,TBRegistroEntradas[Coluna1],$C$3)</f>
        <v>0</v>
      </c>
      <c r="I9" s="46">
        <f>SUMIFS(TBRegistroEntradas[Valor],TBRegistroEntradas[Mês Caixa],I5,TBRegistroEntradas[Coluna1],$C$3)</f>
        <v>0</v>
      </c>
      <c r="J9" s="46">
        <f>SUMIFS(TBRegistroEntradas[Valor],TBRegistroEntradas[Mês Caixa],J5,TBRegistroEntradas[Coluna1],$C$3)</f>
        <v>0</v>
      </c>
      <c r="K9" s="46">
        <f>SUMIFS(TBRegistroEntradas[Valor],TBRegistroEntradas[Mês Caixa],K5,TBRegistroEntradas[Coluna1],$C$3)</f>
        <v>0</v>
      </c>
      <c r="L9" s="46">
        <f>SUMIFS(TBRegistroEntradas[Valor],TBRegistroEntradas[Mês Caixa],L5,TBRegistroEntradas[Coluna1],$C$3)</f>
        <v>0</v>
      </c>
      <c r="M9" s="46">
        <f>SUMIFS(TBRegistroEntradas[Valor],TBRegistroEntradas[Mês Caixa],M5,TBRegistroEntradas[Coluna1],$C$3)</f>
        <v>0</v>
      </c>
      <c r="N9" s="74">
        <f>SUMIFS(TBRegistroEntradas[Valor],TBRegistroEntradas[Mês Caixa],N5,TBRegistroEntradas[Coluna1],$C$3)</f>
        <v>0</v>
      </c>
    </row>
    <row r="10" spans="1:14" ht="20.100000000000001" customHeight="1" x14ac:dyDescent="0.25">
      <c r="B10" s="50" t="s">
        <v>516</v>
      </c>
      <c r="C10" s="46">
        <f>SUMIFS(TbRegistroSaidas[Valor],TbRegistroSaidas[Mês Realizado],C5,TbRegistroSaidas[Ano Realizado],$C$3)</f>
        <v>34555</v>
      </c>
      <c r="D10" s="46">
        <f>SUMIFS(TbRegistroSaidas[Valor],TbRegistroSaidas[Mês Realizado],D5,TbRegistroSaidas[Ano Realizado],$C$3)</f>
        <v>34970</v>
      </c>
      <c r="E10" s="46">
        <f>SUMIFS(TbRegistroSaidas[Valor],TbRegistroSaidas[Mês Realizado],E5,TbRegistroSaidas[Ano Realizado],$C$3)</f>
        <v>33517</v>
      </c>
      <c r="F10" s="46">
        <f>SUMIFS(TbRegistroSaidas[Valor],TbRegistroSaidas[Mês Realizado],F5,TbRegistroSaidas[Ano Realizado],$C$3)</f>
        <v>19716</v>
      </c>
      <c r="G10" s="46">
        <f>SUMIFS(TbRegistroSaidas[Valor],TbRegistroSaidas[Mês Realizado],G5,TbRegistroSaidas[Ano Realizado],$C$3)</f>
        <v>21883</v>
      </c>
      <c r="H10" s="46">
        <f>SUMIFS(TbRegistroSaidas[Valor],TbRegistroSaidas[Mês Realizado],H5,TbRegistroSaidas[Ano Realizado],$C$3)</f>
        <v>18068</v>
      </c>
      <c r="I10" s="46">
        <f>SUMIFS(TbRegistroSaidas[Valor],TbRegistroSaidas[Mês Realizado],I5,TbRegistroSaidas[Ano Realizado],$C$3)</f>
        <v>22018</v>
      </c>
      <c r="J10" s="46">
        <f>SUMIFS(TbRegistroSaidas[Valor],TbRegistroSaidas[Mês Realizado],J5,TbRegistroSaidas[Ano Realizado],$C$3)</f>
        <v>23328</v>
      </c>
      <c r="K10" s="46">
        <f>SUMIFS(TbRegistroSaidas[Valor],TbRegistroSaidas[Mês Realizado],K5,TbRegistroSaidas[Ano Realizado],$C$3)</f>
        <v>24659</v>
      </c>
      <c r="L10" s="46">
        <f>SUMIFS(TbRegistroSaidas[Valor],TbRegistroSaidas[Mês Realizado],L5,TbRegistroSaidas[Ano Realizado],$C$3)</f>
        <v>31591</v>
      </c>
      <c r="M10" s="46">
        <f>SUMIFS(TbRegistroSaidas[Valor],TbRegistroSaidas[Mês Realizado],M5,TbRegistroSaidas[Ano Realizado],$C$3)</f>
        <v>24255</v>
      </c>
      <c r="N10" s="74">
        <f>SUMIFS(TbRegistroSaidas[Valor],TbRegistroSaidas[Mês Realizado],N5,TbRegistroSaidas[Ano Realizado],$C$3)</f>
        <v>21548</v>
      </c>
    </row>
    <row r="11" spans="1:14" ht="20.100000000000001" customHeight="1" x14ac:dyDescent="0.25">
      <c r="B11" s="53" t="s">
        <v>517</v>
      </c>
      <c r="C11" s="75">
        <f>C8+C9-C10</f>
        <v>-97555</v>
      </c>
      <c r="D11" s="75">
        <f t="shared" ref="D11:N11" si="1">D8+D9-D10</f>
        <v>-132525</v>
      </c>
      <c r="E11" s="75">
        <f t="shared" si="1"/>
        <v>-166042</v>
      </c>
      <c r="F11" s="75">
        <f t="shared" si="1"/>
        <v>-185758</v>
      </c>
      <c r="G11" s="75">
        <f t="shared" si="1"/>
        <v>-207641</v>
      </c>
      <c r="H11" s="75">
        <f t="shared" si="1"/>
        <v>-225709</v>
      </c>
      <c r="I11" s="75">
        <f t="shared" si="1"/>
        <v>-247727</v>
      </c>
      <c r="J11" s="75">
        <f t="shared" si="1"/>
        <v>-271055</v>
      </c>
      <c r="K11" s="75">
        <f t="shared" si="1"/>
        <v>-295714</v>
      </c>
      <c r="L11" s="75">
        <f t="shared" si="1"/>
        <v>-327305</v>
      </c>
      <c r="M11" s="75">
        <f t="shared" si="1"/>
        <v>-351560</v>
      </c>
      <c r="N11" s="76">
        <f t="shared" si="1"/>
        <v>-373108</v>
      </c>
    </row>
    <row r="12" spans="1:14" ht="20.100000000000001" customHeight="1" x14ac:dyDescent="0.25"/>
    <row r="13" spans="1:14" ht="20.100000000000001" customHeight="1" x14ac:dyDescent="0.25">
      <c r="B13" s="48" t="s">
        <v>531</v>
      </c>
    </row>
    <row r="14" spans="1:14" ht="20.100000000000001" customHeight="1" x14ac:dyDescent="0.25">
      <c r="B14" s="43" t="s">
        <v>514</v>
      </c>
      <c r="C14" s="44" t="s">
        <v>518</v>
      </c>
      <c r="D14" s="44" t="s">
        <v>519</v>
      </c>
      <c r="E14" s="44" t="s">
        <v>520</v>
      </c>
      <c r="F14" s="44" t="s">
        <v>521</v>
      </c>
      <c r="G14" s="44" t="s">
        <v>522</v>
      </c>
      <c r="H14" s="44" t="s">
        <v>523</v>
      </c>
      <c r="I14" s="44" t="s">
        <v>524</v>
      </c>
      <c r="J14" s="44" t="s">
        <v>525</v>
      </c>
      <c r="K14" s="44" t="s">
        <v>526</v>
      </c>
      <c r="L14" s="44" t="s">
        <v>527</v>
      </c>
      <c r="M14" s="44" t="s">
        <v>528</v>
      </c>
      <c r="N14" s="45" t="s">
        <v>529</v>
      </c>
    </row>
    <row r="15" spans="1:14" ht="20.100000000000001" customHeight="1" x14ac:dyDescent="0.25">
      <c r="B15" s="49" t="s">
        <v>530</v>
      </c>
      <c r="C15" s="81">
        <f>SUMIFS(TBRegistroEntradas[Valor],TBRegistroEntradas[Coluna1],"&lt;"&amp;C3,TBRegistroEntradas[Coluna1],"&lt;&gt;"&amp;0)-SUMIFS(TbRegistroSaidas[Valor],TbRegistroSaidas[Ano Previsto],"&lt;"&amp;C3,TbRegistroSaidas[Ano Previsto],"&lt;&gt;"&amp;0)</f>
        <v>-77308</v>
      </c>
      <c r="D15" s="82">
        <f>C18</f>
        <v>-119081</v>
      </c>
      <c r="E15" s="82">
        <f t="shared" ref="E15:N15" si="2">D18</f>
        <v>-144659</v>
      </c>
      <c r="F15" s="82">
        <f t="shared" si="2"/>
        <v>-168786</v>
      </c>
      <c r="G15" s="82">
        <f t="shared" si="2"/>
        <v>-183465</v>
      </c>
      <c r="H15" s="82">
        <f t="shared" si="2"/>
        <v>-208247</v>
      </c>
      <c r="I15" s="82">
        <f t="shared" si="2"/>
        <v>-233174</v>
      </c>
      <c r="J15" s="82">
        <f t="shared" si="2"/>
        <v>-267239</v>
      </c>
      <c r="K15" s="82">
        <f t="shared" si="2"/>
        <v>-288966</v>
      </c>
      <c r="L15" s="82">
        <f t="shared" si="2"/>
        <v>-308914</v>
      </c>
      <c r="M15" s="82">
        <f t="shared" si="2"/>
        <v>-337607</v>
      </c>
      <c r="N15" s="83">
        <f t="shared" si="2"/>
        <v>-360959</v>
      </c>
    </row>
    <row r="16" spans="1:14" ht="20.100000000000001" customHeight="1" x14ac:dyDescent="0.25">
      <c r="B16" s="50" t="s">
        <v>515</v>
      </c>
      <c r="C16" s="46">
        <f>SUMIFS(TBRegistroEntradas[Valor],TBRegistroEntradas[Mês Competência],C5,TBRegistroEntradas[Coluna1],$C$3)</f>
        <v>0</v>
      </c>
      <c r="D16" s="46">
        <f>SUMIFS(TBRegistroEntradas[Valor],TBRegistroEntradas[Mês Competência],D5,TBRegistroEntradas[Coluna1],$C$3)</f>
        <v>0</v>
      </c>
      <c r="E16" s="46">
        <f>SUMIFS(TBRegistroEntradas[Valor],TBRegistroEntradas[Mês Competência],E5,TBRegistroEntradas[Coluna1],$C$3)</f>
        <v>0</v>
      </c>
      <c r="F16" s="46">
        <f>SUMIFS(TBRegistroEntradas[Valor],TBRegistroEntradas[Mês Competência],F5,TBRegistroEntradas[Coluna1],$C$3)</f>
        <v>0</v>
      </c>
      <c r="G16" s="46">
        <f>SUMIFS(TBRegistroEntradas[Valor],TBRegistroEntradas[Mês Competência],G5,TBRegistroEntradas[Coluna1],$C$3)</f>
        <v>0</v>
      </c>
      <c r="H16" s="46">
        <f>SUMIFS(TBRegistroEntradas[Valor],TBRegistroEntradas[Mês Competência],H5,TBRegistroEntradas[Coluna1],$C$3)</f>
        <v>0</v>
      </c>
      <c r="I16" s="46">
        <f>SUMIFS(TBRegistroEntradas[Valor],TBRegistroEntradas[Mês Competência],I5,TBRegistroEntradas[Coluna1],$C$3)</f>
        <v>0</v>
      </c>
      <c r="J16" s="46">
        <f>SUMIFS(TBRegistroEntradas[Valor],TBRegistroEntradas[Mês Competência],J5,TBRegistroEntradas[Coluna1],$C$3)</f>
        <v>0</v>
      </c>
      <c r="K16" s="46">
        <f>SUMIFS(TBRegistroEntradas[Valor],TBRegistroEntradas[Mês Competência],K5,TBRegistroEntradas[Coluna1],$C$3)</f>
        <v>0</v>
      </c>
      <c r="L16" s="46">
        <f>SUMIFS(TBRegistroEntradas[Valor],TBRegistroEntradas[Mês Competência],L5,TBRegistroEntradas[Coluna1],$C$3)</f>
        <v>0</v>
      </c>
      <c r="M16" s="46">
        <f>SUMIFS(TBRegistroEntradas[Valor],TBRegistroEntradas[Mês Competência],M5,TBRegistroEntradas[Coluna1],$C$3)</f>
        <v>0</v>
      </c>
      <c r="N16" s="46">
        <f>SUMIFS(TBRegistroEntradas[Valor],TBRegistroEntradas[Mês Competência],N5,TBRegistroEntradas[Coluna1],$C$3)</f>
        <v>0</v>
      </c>
    </row>
    <row r="17" spans="2:14" ht="20.100000000000001" customHeight="1" x14ac:dyDescent="0.25">
      <c r="B17" s="50" t="s">
        <v>516</v>
      </c>
      <c r="C17" s="46">
        <f>SUMIFS(TbRegistroSaidas[Valor],TbRegistroSaidas[Mês Competência],C5,TbRegistroSaidas[Ano Previsto],$C$3)</f>
        <v>41773</v>
      </c>
      <c r="D17" s="46">
        <f>SUMIFS(TbRegistroSaidas[Valor],TbRegistroSaidas[Mês Competência],D5,TbRegistroSaidas[Ano Previsto],$C$3)</f>
        <v>25578</v>
      </c>
      <c r="E17" s="46">
        <f>SUMIFS(TbRegistroSaidas[Valor],TbRegistroSaidas[Mês Competência],E5,TbRegistroSaidas[Ano Previsto],$C$3)</f>
        <v>24127</v>
      </c>
      <c r="F17" s="46">
        <f>SUMIFS(TbRegistroSaidas[Valor],TbRegistroSaidas[Mês Competência],F5,TbRegistroSaidas[Ano Previsto],$C$3)</f>
        <v>14679</v>
      </c>
      <c r="G17" s="46">
        <f>SUMIFS(TbRegistroSaidas[Valor],TbRegistroSaidas[Mês Competência],G5,TbRegistroSaidas[Ano Previsto],$C$3)</f>
        <v>24782</v>
      </c>
      <c r="H17" s="46">
        <f>SUMIFS(TbRegistroSaidas[Valor],TbRegistroSaidas[Mês Competência],H5,TbRegistroSaidas[Ano Previsto],$C$3)</f>
        <v>24927</v>
      </c>
      <c r="I17" s="46">
        <f>SUMIFS(TbRegistroSaidas[Valor],TbRegistroSaidas[Mês Competência],I5,TbRegistroSaidas[Ano Previsto],$C$3)</f>
        <v>34065</v>
      </c>
      <c r="J17" s="46">
        <f>SUMIFS(TbRegistroSaidas[Valor],TbRegistroSaidas[Mês Competência],J5,TbRegistroSaidas[Ano Previsto],$C$3)</f>
        <v>21727</v>
      </c>
      <c r="K17" s="46">
        <f>SUMIFS(TbRegistroSaidas[Valor],TbRegistroSaidas[Mês Competência],K5,TbRegistroSaidas[Ano Previsto],$C$3)</f>
        <v>19948</v>
      </c>
      <c r="L17" s="46">
        <f>SUMIFS(TbRegistroSaidas[Valor],TbRegistroSaidas[Mês Competência],L5,TbRegistroSaidas[Ano Previsto],$C$3)</f>
        <v>28693</v>
      </c>
      <c r="M17" s="46">
        <f>SUMIFS(TbRegistroSaidas[Valor],TbRegistroSaidas[Mês Competência],M5,TbRegistroSaidas[Ano Previsto],$C$3)</f>
        <v>23352</v>
      </c>
      <c r="N17" s="46">
        <f>SUMIFS(TbRegistroSaidas[Valor],TbRegistroSaidas[Mês Competência],N5,TbRegistroSaidas[Ano Previsto],$C$3)</f>
        <v>34080</v>
      </c>
    </row>
    <row r="18" spans="2:14" ht="20.100000000000001" customHeight="1" x14ac:dyDescent="0.25">
      <c r="B18" s="53" t="s">
        <v>517</v>
      </c>
      <c r="C18" s="47">
        <f>C15+C16-C17</f>
        <v>-119081</v>
      </c>
      <c r="D18" s="47">
        <f t="shared" ref="D18:N18" si="3">D15+D16-D17</f>
        <v>-144659</v>
      </c>
      <c r="E18" s="47">
        <f t="shared" si="3"/>
        <v>-168786</v>
      </c>
      <c r="F18" s="47">
        <f t="shared" si="3"/>
        <v>-183465</v>
      </c>
      <c r="G18" s="47">
        <f t="shared" si="3"/>
        <v>-208247</v>
      </c>
      <c r="H18" s="47">
        <f t="shared" si="3"/>
        <v>-233174</v>
      </c>
      <c r="I18" s="47">
        <f t="shared" si="3"/>
        <v>-267239</v>
      </c>
      <c r="J18" s="47">
        <f t="shared" si="3"/>
        <v>-288966</v>
      </c>
      <c r="K18" s="47">
        <f t="shared" si="3"/>
        <v>-308914</v>
      </c>
      <c r="L18" s="47">
        <f t="shared" si="3"/>
        <v>-337607</v>
      </c>
      <c r="M18" s="47">
        <f t="shared" si="3"/>
        <v>-360959</v>
      </c>
      <c r="N18" s="47">
        <f t="shared" si="3"/>
        <v>-395039</v>
      </c>
    </row>
    <row r="19" spans="2:14" ht="20.100000000000001" customHeight="1" x14ac:dyDescent="0.25"/>
    <row r="20" spans="2:14" ht="20.100000000000001" customHeight="1" x14ac:dyDescent="0.25">
      <c r="B20" s="48" t="s">
        <v>532</v>
      </c>
    </row>
    <row r="21" spans="2:14" ht="20.100000000000001" customHeight="1" x14ac:dyDescent="0.25">
      <c r="B21" s="43" t="s">
        <v>514</v>
      </c>
      <c r="C21" s="44" t="s">
        <v>518</v>
      </c>
      <c r="D21" s="44" t="s">
        <v>519</v>
      </c>
      <c r="E21" s="44" t="s">
        <v>520</v>
      </c>
      <c r="F21" s="44" t="s">
        <v>521</v>
      </c>
      <c r="G21" s="44" t="s">
        <v>522</v>
      </c>
      <c r="H21" s="44" t="s">
        <v>523</v>
      </c>
      <c r="I21" s="44" t="s">
        <v>524</v>
      </c>
      <c r="J21" s="44" t="s">
        <v>525</v>
      </c>
      <c r="K21" s="44" t="s">
        <v>526</v>
      </c>
      <c r="L21" s="44" t="s">
        <v>527</v>
      </c>
      <c r="M21" s="44" t="s">
        <v>528</v>
      </c>
      <c r="N21" s="45" t="s">
        <v>529</v>
      </c>
    </row>
    <row r="22" spans="2:14" ht="20.100000000000001" customHeight="1" x14ac:dyDescent="0.25">
      <c r="B22" s="49" t="s">
        <v>533</v>
      </c>
      <c r="C22" s="81">
        <f>C16</f>
        <v>0</v>
      </c>
      <c r="D22" s="81">
        <f t="shared" ref="D22:N22" si="4">D16</f>
        <v>0</v>
      </c>
      <c r="E22" s="81">
        <f t="shared" si="4"/>
        <v>0</v>
      </c>
      <c r="F22" s="81">
        <f t="shared" si="4"/>
        <v>0</v>
      </c>
      <c r="G22" s="81">
        <f t="shared" si="4"/>
        <v>0</v>
      </c>
      <c r="H22" s="81">
        <f t="shared" si="4"/>
        <v>0</v>
      </c>
      <c r="I22" s="81">
        <f t="shared" si="4"/>
        <v>0</v>
      </c>
      <c r="J22" s="81">
        <f t="shared" si="4"/>
        <v>0</v>
      </c>
      <c r="K22" s="81">
        <f t="shared" si="4"/>
        <v>0</v>
      </c>
      <c r="L22" s="81">
        <f t="shared" si="4"/>
        <v>0</v>
      </c>
      <c r="M22" s="81">
        <f t="shared" si="4"/>
        <v>0</v>
      </c>
      <c r="N22" s="84">
        <f t="shared" si="4"/>
        <v>0</v>
      </c>
    </row>
    <row r="23" spans="2:14" ht="20.100000000000001" customHeight="1" x14ac:dyDescent="0.25">
      <c r="B23" s="50" t="s">
        <v>534</v>
      </c>
      <c r="C23" s="47">
        <f>C17</f>
        <v>41773</v>
      </c>
      <c r="D23" s="47">
        <f t="shared" ref="D23:N23" si="5">D17</f>
        <v>25578</v>
      </c>
      <c r="E23" s="47">
        <f t="shared" si="5"/>
        <v>24127</v>
      </c>
      <c r="F23" s="47">
        <f t="shared" si="5"/>
        <v>14679</v>
      </c>
      <c r="G23" s="47">
        <f t="shared" si="5"/>
        <v>24782</v>
      </c>
      <c r="H23" s="47">
        <f t="shared" si="5"/>
        <v>24927</v>
      </c>
      <c r="I23" s="47">
        <f t="shared" si="5"/>
        <v>34065</v>
      </c>
      <c r="J23" s="47">
        <f t="shared" si="5"/>
        <v>21727</v>
      </c>
      <c r="K23" s="47">
        <f t="shared" si="5"/>
        <v>19948</v>
      </c>
      <c r="L23" s="47">
        <f t="shared" si="5"/>
        <v>28693</v>
      </c>
      <c r="M23" s="47">
        <f t="shared" si="5"/>
        <v>23352</v>
      </c>
      <c r="N23" s="85">
        <f t="shared" si="5"/>
        <v>34080</v>
      </c>
    </row>
    <row r="24" spans="2:14" ht="20.100000000000001" customHeight="1" x14ac:dyDescent="0.25">
      <c r="B24" s="51" t="s">
        <v>535</v>
      </c>
      <c r="C24" s="86">
        <f>IF(C22-C23&lt;0,0,C22-C23)</f>
        <v>0</v>
      </c>
      <c r="D24" s="86">
        <f t="shared" ref="D24:N24" si="6">IF(D22-D23&lt;0,0,D22-D23)</f>
        <v>0</v>
      </c>
      <c r="E24" s="86">
        <f t="shared" si="6"/>
        <v>0</v>
      </c>
      <c r="F24" s="86">
        <f t="shared" si="6"/>
        <v>0</v>
      </c>
      <c r="G24" s="86">
        <f t="shared" si="6"/>
        <v>0</v>
      </c>
      <c r="H24" s="86">
        <f t="shared" si="6"/>
        <v>0</v>
      </c>
      <c r="I24" s="86">
        <f t="shared" si="6"/>
        <v>0</v>
      </c>
      <c r="J24" s="86">
        <f t="shared" si="6"/>
        <v>0</v>
      </c>
      <c r="K24" s="86">
        <f t="shared" si="6"/>
        <v>0</v>
      </c>
      <c r="L24" s="86">
        <f t="shared" si="6"/>
        <v>0</v>
      </c>
      <c r="M24" s="86">
        <f t="shared" si="6"/>
        <v>0</v>
      </c>
      <c r="N24" s="86">
        <f t="shared" si="6"/>
        <v>0</v>
      </c>
    </row>
    <row r="25" spans="2:14" ht="20.100000000000001" customHeight="1" x14ac:dyDescent="0.25">
      <c r="B25" s="52" t="s">
        <v>536</v>
      </c>
      <c r="C25" s="87">
        <f>IF(C22-C23&lt;0,C22-C23,0)</f>
        <v>-41773</v>
      </c>
      <c r="D25" s="87">
        <f t="shared" ref="D25:N25" si="7">IF(D22-D23&lt;0,D22-D23,0)</f>
        <v>-25578</v>
      </c>
      <c r="E25" s="87">
        <f t="shared" si="7"/>
        <v>-24127</v>
      </c>
      <c r="F25" s="87">
        <f t="shared" si="7"/>
        <v>-14679</v>
      </c>
      <c r="G25" s="87">
        <f t="shared" si="7"/>
        <v>-24782</v>
      </c>
      <c r="H25" s="87">
        <f t="shared" si="7"/>
        <v>-24927</v>
      </c>
      <c r="I25" s="87">
        <f t="shared" si="7"/>
        <v>-34065</v>
      </c>
      <c r="J25" s="87">
        <f t="shared" si="7"/>
        <v>-21727</v>
      </c>
      <c r="K25" s="87">
        <f t="shared" si="7"/>
        <v>-19948</v>
      </c>
      <c r="L25" s="87">
        <f t="shared" si="7"/>
        <v>-28693</v>
      </c>
      <c r="M25" s="87">
        <f t="shared" si="7"/>
        <v>-23352</v>
      </c>
      <c r="N25" s="87">
        <f t="shared" si="7"/>
        <v>-34080</v>
      </c>
    </row>
    <row r="26" spans="2:14" ht="20.100000000000001" customHeight="1" x14ac:dyDescent="0.25">
      <c r="B26" s="52" t="s">
        <v>537</v>
      </c>
      <c r="C26" s="87">
        <f>C22-C23</f>
        <v>-41773</v>
      </c>
      <c r="D26" s="87">
        <f>C26+(D22-D23)</f>
        <v>-67351</v>
      </c>
      <c r="E26" s="87">
        <f t="shared" ref="E26:N26" si="8">D26+(E22-E23)</f>
        <v>-91478</v>
      </c>
      <c r="F26" s="87">
        <f t="shared" si="8"/>
        <v>-106157</v>
      </c>
      <c r="G26" s="87">
        <f t="shared" si="8"/>
        <v>-130939</v>
      </c>
      <c r="H26" s="87">
        <f t="shared" si="8"/>
        <v>-155866</v>
      </c>
      <c r="I26" s="87">
        <f t="shared" si="8"/>
        <v>-189931</v>
      </c>
      <c r="J26" s="87">
        <f t="shared" si="8"/>
        <v>-211658</v>
      </c>
      <c r="K26" s="87">
        <f t="shared" si="8"/>
        <v>-231606</v>
      </c>
      <c r="L26" s="87">
        <f t="shared" si="8"/>
        <v>-260299</v>
      </c>
      <c r="M26" s="87">
        <f t="shared" si="8"/>
        <v>-283651</v>
      </c>
      <c r="N26" s="87">
        <f t="shared" si="8"/>
        <v>-317731</v>
      </c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</sheetData>
  <mergeCells count="1">
    <mergeCell ref="J1:N1"/>
  </mergeCells>
  <phoneticPr fontId="7" type="noConversion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G G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h p G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R h l Y o i k e 4 D g A A A B E A A A A T A B w A R m 9 y b X V s Y X M v U 2 V j d G l v b j E u b S C i G A A o o B Q A A A A A A A A A A A A A A A A A A A A A A A A A A A A r T k 0 u y c z P U w i G 0 I b W A F B L A Q I t A B Q A A g A I A I a R h l Z a W M L w p A A A A P Y A A A A S A A A A A A A A A A A A A A A A A A A A A A B D b 2 5 m a W c v U G F j a 2 F n Z S 5 4 b W x Q S w E C L Q A U A A I A C A C G k Y Z W D 8 r p q 6 Q A A A D p A A A A E w A A A A A A A A A A A A A A A A D w A A A A W 0 N v b n R l b n R f V H l w Z X N d L n h t b F B L A Q I t A B Q A A g A I A I a R h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E d R C 5 T y n b S J v a d X / j q Q 8 Q A A A A A A I A A A A A A B B m A A A A A Q A A I A A A A A r u d 0 n 6 2 7 A x I J X X r X i Q 5 A 6 E K F i Q b m o r d C d B F / a A a p w A A A A A A A 6 A A A A A A g A A I A A A A M n A H 5 H b R m + t M + c a / J i H N U g c V r Y b x m F l P 9 + Q v 7 6 4 U g c / U A A A A J t y O m j h 8 D c 6 d 5 H o k Y p C x Z S w l I p c B I b a z Y A p W 2 y z 4 W T t i Z j B J T H J G H q W Q K / z S K f m V x / 9 M B e 7 / V W l h Z 1 v k i A 2 K J z a / u s 0 W o 2 k x R A Z 9 y z G Z f v G Q A A A A G M 0 r F D E B / R b / R j s H y / u f A G j 5 e K 8 i d + O t X i a / 8 K 1 T r Z I x / 8 G C y G 1 j v I D Z Y 2 A Q e A + T t W W 0 Z + T O m m l 3 3 C H i L 6 + Q K M = < / D a t a M a s h u p > 
</file>

<file path=customXml/itemProps1.xml><?xml version="1.0" encoding="utf-8"?>
<ds:datastoreItem xmlns:ds="http://schemas.openxmlformats.org/officeDocument/2006/customXml" ds:itemID="{AC6728A9-C932-4718-B4EB-1993FBD8E5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8</vt:i4>
      </vt:variant>
    </vt:vector>
  </HeadingPairs>
  <TitlesOfParts>
    <vt:vector size="24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DashBoardFinanceiroMensal</vt:lpstr>
      <vt:lpstr>PCEntradas_N1_Nivel_1</vt:lpstr>
      <vt:lpstr>PCEntradasN1_Nivel_1</vt:lpstr>
      <vt:lpstr>PCEntradasN2_Nivel_1</vt:lpstr>
      <vt:lpstr>PCEntradasN2_Nivel_2</vt:lpstr>
      <vt:lpstr>PCSaidasN1</vt:lpstr>
      <vt:lpstr>PCSaidasN2_Nivel_1</vt:lpstr>
      <vt:lpstr>PCSaidasN2_Nivel_2</vt:lpstr>
      <vt:lpstr>TBPCSaidasN1_Nivel_1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geronimo morais</cp:lastModifiedBy>
  <dcterms:created xsi:type="dcterms:W3CDTF">2019-06-01T17:21:50Z</dcterms:created>
  <dcterms:modified xsi:type="dcterms:W3CDTF">2023-04-09T16:13:28Z</dcterms:modified>
</cp:coreProperties>
</file>