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igcr\Desktop\"/>
    </mc:Choice>
  </mc:AlternateContent>
  <xr:revisionPtr revIDLastSave="0" documentId="13_ncr:1_{B090B39E-5760-4296-983D-247E52C5E64C}" xr6:coauthVersionLast="47" xr6:coauthVersionMax="47" xr10:uidLastSave="{00000000-0000-0000-0000-000000000000}"/>
  <bookViews>
    <workbookView xWindow="-120" yWindow="-120" windowWidth="20730" windowHeight="11160" xr2:uid="{77FAD814-E358-4ACB-90A9-7A6D8C812005}"/>
  </bookViews>
  <sheets>
    <sheet name="Dash Board" sheetId="5" r:id="rId1"/>
    <sheet name="List" sheetId="6" r:id="rId2"/>
    <sheet name="QB Raw Data PT" sheetId="3" r:id="rId3"/>
    <sheet name="QB Raw Data" sheetId="2" r:id="rId4"/>
    <sheet name="QB Careers" sheetId="4" r:id="rId5"/>
  </sheets>
  <definedNames>
    <definedName name="Slicer_QB_Name">#N/A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5" l="1" a="1"/>
  <c r="D7" i="5" s="1"/>
  <c r="C7" i="5" a="1"/>
  <c r="C7" i="5" s="1"/>
  <c r="A1" i="6" a="1"/>
  <c r="A1" i="6" s="1"/>
  <c r="B7" i="5" a="1"/>
  <c r="B7" i="5" s="1"/>
  <c r="A7" i="5" a="1"/>
  <c r="A7" i="5" s="1"/>
  <c r="O9" i="4"/>
  <c r="U2" i="4"/>
  <c r="U3" i="4"/>
  <c r="U4" i="4"/>
  <c r="U5" i="4"/>
  <c r="U6" i="4"/>
  <c r="U7" i="4"/>
  <c r="U8" i="4"/>
  <c r="U9" i="4"/>
  <c r="U10" i="4"/>
  <c r="U11" i="4"/>
  <c r="U12" i="4"/>
  <c r="U2" i="2"/>
  <c r="Q2" i="4"/>
  <c r="Q3" i="4"/>
  <c r="Q4" i="4"/>
  <c r="Q5" i="4"/>
  <c r="Q6" i="4"/>
  <c r="Q7" i="4"/>
  <c r="Q8" i="4"/>
  <c r="Q9" i="4"/>
  <c r="Q10" i="4"/>
  <c r="Q11" i="4"/>
  <c r="Q12" i="4"/>
  <c r="O2" i="4"/>
  <c r="O3" i="4"/>
  <c r="O4" i="4"/>
  <c r="O5" i="4"/>
  <c r="O6" i="4"/>
  <c r="O7" i="4"/>
  <c r="O8" i="4"/>
  <c r="O10" i="4"/>
  <c r="O11" i="4"/>
  <c r="O12" i="4"/>
  <c r="P2" i="2"/>
  <c r="J2" i="4"/>
  <c r="L2" i="4" s="1"/>
  <c r="J3" i="4"/>
  <c r="L3" i="4" s="1"/>
  <c r="J4" i="4"/>
  <c r="L4" i="4" s="1"/>
  <c r="J5" i="4"/>
  <c r="L5" i="4" s="1"/>
  <c r="J6" i="4"/>
  <c r="L6" i="4" s="1"/>
  <c r="J7" i="4"/>
  <c r="L7" i="4" s="1"/>
  <c r="J8" i="4"/>
  <c r="L8" i="4" s="1"/>
  <c r="J9" i="4"/>
  <c r="L9" i="4" s="1"/>
  <c r="J10" i="4"/>
  <c r="L10" i="4" s="1"/>
  <c r="J11" i="4"/>
  <c r="L11" i="4" s="1"/>
  <c r="J12" i="4"/>
  <c r="L12" i="4" s="1"/>
  <c r="H2" i="2"/>
  <c r="H3" i="2"/>
  <c r="H4" i="2"/>
  <c r="H5" i="2"/>
  <c r="H6" i="2"/>
  <c r="H7" i="2"/>
  <c r="H8" i="2"/>
  <c r="H9" i="2"/>
  <c r="H10" i="2"/>
  <c r="H11" i="2"/>
  <c r="H12" i="2"/>
  <c r="H13" i="2"/>
  <c r="H14" i="2"/>
  <c r="H15" i="2"/>
  <c r="H16" i="2"/>
  <c r="H17" i="2"/>
  <c r="H18" i="2"/>
  <c r="H19" i="2"/>
  <c r="H20" i="2"/>
  <c r="H21" i="2"/>
  <c r="H22" i="2"/>
  <c r="H23" i="2"/>
  <c r="H24" i="2"/>
  <c r="H25" i="2"/>
  <c r="H26" i="2"/>
  <c r="H27" i="2"/>
  <c r="H28" i="2"/>
  <c r="G2" i="4"/>
  <c r="G3" i="4"/>
  <c r="G4" i="4"/>
  <c r="G5" i="4"/>
  <c r="G6" i="4"/>
  <c r="G7" i="4"/>
  <c r="G8" i="4"/>
  <c r="G9" i="4"/>
  <c r="G10" i="4"/>
  <c r="G11" i="4"/>
  <c r="G12" i="4"/>
  <c r="U3" i="2"/>
  <c r="U4" i="2"/>
  <c r="U5" i="2"/>
  <c r="U6" i="2"/>
  <c r="U7" i="2"/>
  <c r="U8" i="2"/>
  <c r="U9" i="2"/>
  <c r="U10" i="2"/>
  <c r="U11" i="2"/>
  <c r="U12" i="2"/>
  <c r="U13" i="2"/>
  <c r="U14" i="2"/>
  <c r="U15" i="2"/>
  <c r="U16" i="2"/>
  <c r="U17" i="2"/>
  <c r="U18" i="2"/>
  <c r="U19" i="2"/>
  <c r="U20" i="2"/>
  <c r="U21" i="2"/>
  <c r="U22" i="2"/>
  <c r="U23" i="2"/>
  <c r="U24" i="2"/>
  <c r="U25" i="2"/>
  <c r="U26" i="2"/>
  <c r="U27" i="2"/>
  <c r="U28" i="2"/>
  <c r="P3" i="2"/>
  <c r="P4" i="2"/>
  <c r="P5" i="2"/>
  <c r="P6" i="2"/>
  <c r="P7" i="2"/>
  <c r="P8" i="2"/>
  <c r="P9" i="2"/>
  <c r="P10" i="2"/>
  <c r="P11" i="2"/>
  <c r="P12" i="2"/>
  <c r="P13" i="2"/>
  <c r="P14" i="2"/>
  <c r="P15" i="2"/>
  <c r="P16" i="2"/>
  <c r="P17" i="2"/>
  <c r="P18" i="2"/>
  <c r="P19" i="2"/>
  <c r="P20" i="2"/>
  <c r="P21" i="2"/>
  <c r="P22" i="2"/>
  <c r="P23" i="2"/>
  <c r="P24" i="2"/>
  <c r="P25" i="2"/>
  <c r="P26" i="2"/>
  <c r="P27" i="2"/>
  <c r="P28" i="2"/>
  <c r="R2" i="2"/>
  <c r="R3" i="2"/>
  <c r="R4" i="2"/>
  <c r="R5" i="2"/>
  <c r="R6" i="2"/>
  <c r="R7" i="2"/>
  <c r="R8" i="2"/>
  <c r="R9" i="2"/>
  <c r="R10" i="2"/>
  <c r="R11" i="2"/>
  <c r="R12" i="2"/>
  <c r="R13" i="2"/>
  <c r="R14" i="2"/>
  <c r="R15" i="2"/>
  <c r="R16" i="2"/>
  <c r="R17" i="2"/>
  <c r="R18" i="2"/>
  <c r="R19" i="2"/>
  <c r="R20" i="2"/>
  <c r="R21" i="2"/>
  <c r="R22" i="2"/>
  <c r="R23" i="2"/>
  <c r="R24" i="2"/>
  <c r="R25" i="2"/>
  <c r="R26" i="2"/>
  <c r="R27" i="2"/>
  <c r="R28" i="2"/>
  <c r="M4" i="2"/>
  <c r="K2" i="2"/>
  <c r="M2" i="2" s="1"/>
  <c r="K3" i="2"/>
  <c r="M3" i="2" s="1"/>
  <c r="K4" i="2"/>
  <c r="K5" i="2"/>
  <c r="M5" i="2" s="1"/>
  <c r="K6" i="2"/>
  <c r="M6" i="2" s="1"/>
  <c r="K7" i="2"/>
  <c r="M7" i="2" s="1"/>
  <c r="K8" i="2"/>
  <c r="M8" i="2" s="1"/>
  <c r="M9" i="2"/>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<sst xmlns="http://schemas.openxmlformats.org/spreadsheetml/2006/main" count="174" uniqueCount="58">
  <si>
    <t>QB Name</t>
  </si>
  <si>
    <t>Games Started</t>
  </si>
  <si>
    <t xml:space="preserve">Games Played </t>
  </si>
  <si>
    <t xml:space="preserve">Completion </t>
  </si>
  <si>
    <t xml:space="preserve">Attempts </t>
  </si>
  <si>
    <t>Completion Rate</t>
  </si>
  <si>
    <t>Touchdowns</t>
  </si>
  <si>
    <t>Intercerptions</t>
  </si>
  <si>
    <t>Ratio</t>
  </si>
  <si>
    <t>Fumbles</t>
  </si>
  <si>
    <t>Rushing Yards</t>
  </si>
  <si>
    <t>Passing Yards</t>
  </si>
  <si>
    <t>Yards Per Attempt</t>
  </si>
  <si>
    <t xml:space="preserve">Rushes </t>
  </si>
  <si>
    <t>Total Yards</t>
  </si>
  <si>
    <t>Lamar Jackson</t>
  </si>
  <si>
    <t>Aaron Rodgers</t>
  </si>
  <si>
    <t>Years Included</t>
  </si>
  <si>
    <t xml:space="preserve">Wins </t>
  </si>
  <si>
    <t>Loses</t>
  </si>
  <si>
    <t>Patrick Mahomes</t>
  </si>
  <si>
    <t>Joe Burrow</t>
  </si>
  <si>
    <t>Jalen Hurts</t>
  </si>
  <si>
    <t>Derek Carr</t>
  </si>
  <si>
    <t>Josh Allen</t>
  </si>
  <si>
    <t>Win Percentage</t>
  </si>
  <si>
    <t>Rushing Touchdowns</t>
  </si>
  <si>
    <t>Passing Touchdowns</t>
  </si>
  <si>
    <t>Deshaun Watson</t>
  </si>
  <si>
    <t>MVPs (season)</t>
  </si>
  <si>
    <t>Teams</t>
  </si>
  <si>
    <t>Las Vegas Raiders</t>
  </si>
  <si>
    <t>Miami Dolphins</t>
  </si>
  <si>
    <t>Buffalo Bills</t>
  </si>
  <si>
    <t>Joe Flacco</t>
  </si>
  <si>
    <t>Troy Smith</t>
  </si>
  <si>
    <t>Kyle Boller</t>
  </si>
  <si>
    <t>Green Bay Packers</t>
  </si>
  <si>
    <t>Baltimore Ravens</t>
  </si>
  <si>
    <t>Kansas City Chiefs</t>
  </si>
  <si>
    <t>Cincinnati Bengals</t>
  </si>
  <si>
    <t>Philadelphia Eagles</t>
  </si>
  <si>
    <t>Tua Tagovailoa</t>
  </si>
  <si>
    <t>Row Labels</t>
  </si>
  <si>
    <t>Sum of Passing Yards</t>
  </si>
  <si>
    <t>Sum of Passing Touchdowns</t>
  </si>
  <si>
    <t xml:space="preserve">Sum of Completion </t>
  </si>
  <si>
    <t xml:space="preserve">Sum of Attempts </t>
  </si>
  <si>
    <t>Sum of Intercerptions</t>
  </si>
  <si>
    <t xml:space="preserve">Sum of Games Played </t>
  </si>
  <si>
    <t>Sum of Touchdowns</t>
  </si>
  <si>
    <t>QB Quick Glance:</t>
  </si>
  <si>
    <t>Games Played</t>
  </si>
  <si>
    <t>Interceptions</t>
  </si>
  <si>
    <t xml:space="preserve">Sum of Rushes </t>
  </si>
  <si>
    <t>Sum of Rushing Touchdowns</t>
  </si>
  <si>
    <t>Sum of Fumbles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</si>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</sst>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0"/>
        <bgColor indexed="64"/>
      </patternFill>
    </fill>
  </fills>
  <borders count="5">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2" fontId="0" fillId="0" borderId="0" xfId="0" applyNumberFormat="1"/>
    <xf numFmtId="9" fontId="0" fillId="0" borderId="0" xfId="0" applyNumberFormat="1"/>
    <xf numFmtId="0" fontId="1" fillId="2" borderId="1" xfId="0" applyFont="1" applyFill="1" applyBorder="1"/>
    <xf numFmtId="0" fontId="1" fillId="2" borderId="2" xfId="0" applyFont="1" applyFill="1" applyBorder="1"/>
    <xf numFmtId="9" fontId="1" fillId="2" borderId="2" xfId="0" applyNumberFormat="1" applyFont="1" applyFill="1" applyBorder="1"/>
    <xf numFmtId="2" fontId="1" fillId="2" borderId="2" xfId="0" applyNumberFormat="1" applyFont="1" applyFill="1" applyBorder="1"/>
    <xf numFmtId="9" fontId="1" fillId="2" borderId="3" xfId="0" applyNumberFormat="1" applyFont="1" applyFill="1" applyBorder="1"/>
    <xf numFmtId="0" fontId="0" fillId="0" borderId="0" xfId="0" pivotButton="1"/>
    <xf numFmtId="0" fontId="0" fillId="0" borderId="0" xfId="0" applyAlignment="1">
      <alignment horizontal="left"/>
    </xf>
    <xf numFmtId="0" fontId="0" fillId="3" borderId="0" xfId="0" applyFill="1"/>
    <xf numFmtId="0" fontId="0" fillId="0" borderId="0" xfId="0" applyNumberFormat="1"/>
    <xf numFmtId="0" fontId="0" fillId="4" borderId="4" xfId="0" applyFill="1" applyBorder="1" applyAlignment="1">
      <alignment horizontal="center"/>
    </xf>
  </cellXfs>
  <cellStyles count="1">
    <cellStyle name="Normal" xfId="0" builtinId="0"/>
  </cellStyles>
  <dxfs count="15">
    <dxf>
      <numFmt numFmtId="13" formatCode="0%"/>
    </dxf>
    <dxf>
      <numFmt numFmtId="0" formatCode="General"/>
    </dxf>
    <dxf>
      <numFmt numFmtId="0" formatCode="General"/>
    </dxf>
    <dxf>
      <numFmt numFmtId="0" formatCode="General"/>
    </dxf>
    <dxf>
      <numFmt numFmtId="0" formatCode="General"/>
    </dxf>
    <dxf>
      <numFmt numFmtId="13" formatCode="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3" formatCode="0%"/>
    </dxf>
    <dxf>
      <numFmt numFmtId="0" formatCode="General"/>
    </dxf>
    <dxf>
      <numFmt numFmtId="2" formatCode="0.00"/>
    </dxf>
    <dxf>
      <numFmt numFmtId="0" formatCode="General"/>
    </dxf>
    <dxf>
      <numFmt numFmtId="0" formatCode="Genera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[Lamar Jackson Presentation.xlsx]QB Raw Data PT!PivotTable2</c:name>
    <c:fmtId val="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Passing Touchdowns</a:t>
            </a:r>
          </a:p>
        </c:rich>
      </c:tx>
      <c:layout>
        <c:manualLayout>
          <c:xMode val="edge"/>
          <c:yMode val="edge"/>
          <c:x val="0.28449999999999998"/>
          <c:y val="3.2407407407407406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Raw Data PT'!$B$1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'QB Raw Data PT'!$A$2:$A$10</c:f>
              <c:strCache>
                <c:ptCount val="9"/>
                <c:pt idx="0">
                  <c:v>Aaron Rodgers</c:v>
                </c:pt>
                <c:pt idx="1">
                  <c:v>Derek Carr</c:v>
                </c:pt>
                <c:pt idx="2">
                  <c:v>Deshaun Watson</c:v>
                </c:pt>
                <c:pt idx="3">
                  <c:v>Jalen Hurts</c:v>
                </c:pt>
                <c:pt idx="4">
                  <c:v>Joe Burrow</c:v>
                </c:pt>
                <c:pt idx="5">
                  <c:v>Josh Allen</c:v>
                </c:pt>
                <c:pt idx="6">
                  <c:v>Lamar Jackson</c:v>
                </c:pt>
                <c:pt idx="7">
                  <c:v>Patrick Mahomes</c:v>
                </c:pt>
                <c:pt idx="8">
                  <c:v>Tua Tagovailoa</c:v>
                </c:pt>
              </c:strCache>
            </c:strRef>
          </c:cat>
          <c:val>
            <c:numRef>
              <c:f>'QB Raw Data PT'!$B$2:$B$10</c:f>
              <c:numCache>
                <c:formatCode>General</c:formatCode>
                <c:ptCount val="9"/>
                <c:pt idx="0">
                  <c:v>111</c:v>
                </c:pt>
                <c:pt idx="1">
                  <c:v>74</c:v>
                </c:pt>
                <c:pt idx="2">
                  <c:v>40</c:v>
                </c:pt>
                <c:pt idx="3">
                  <c:v>44</c:v>
                </c:pt>
                <c:pt idx="4">
                  <c:v>82</c:v>
                </c:pt>
                <c:pt idx="5">
                  <c:v>108</c:v>
                </c:pt>
                <c:pt idx="6">
                  <c:v>59</c:v>
                </c:pt>
                <c:pt idx="7">
                  <c:v>116</c:v>
                </c:pt>
                <c:pt idx="8">
                  <c:v>52</c:v>
                </c:pt>
              </c:numCache>
            </c:numRef>
          </c:val>
          <c:extLst>
            <c:ext xmlns:c16="http://schemas.microsoft.com/office/drawing/2014/chart" uri="{C3380CC4-5D6E-409C-BE32-E72D297353CC}">
              <c16:uniqueId val="{00000000-C87B-40DB-843E-233B47DBEFC5}"/>
            </c:ext>
          </c:extLst>
        </c:ser>
        <c:dLbls>
          <c:dLblPos val="inEnd"/>
          <c:showLegendKey val="0"/>
          <c:showVal val="1"/>
          <c:showCatName val="0"/>
          <c:showSerName val="0"/>
          <c:showPercent val="0"/>
          <c:showBubbleSize val="0"/>
        </c:dLbls>
        <c:gapWidth val="41"/>
        <c:axId val="731473560"/>
        <c:axId val="731472840"/>
      </c:barChart>
      <c:catAx>
        <c:axId val="731473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731472840"/>
        <c:crosses val="autoZero"/>
        <c:auto val="1"/>
        <c:lblAlgn val="ctr"/>
        <c:lblOffset val="100"/>
        <c:noMultiLvlLbl val="0"/>
      </c:catAx>
      <c:valAx>
        <c:axId val="731472840"/>
        <c:scaling>
          <c:orientation val="minMax"/>
        </c:scaling>
        <c:delete val="1"/>
        <c:axPos val="l"/>
        <c:numFmt formatCode="General" sourceLinked="1"/>
        <c:majorTickMark val="none"/>
        <c:minorTickMark val="none"/>
        <c:tickLblPos val="nextTo"/>
        <c:crossAx val="731473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[Lamar Jackson Presentation.xlsx]QB Raw Data PT!PivotTable3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Passes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'QB Raw Data PT'!$D$1</c:f>
              <c:strCache>
                <c:ptCount val="1"/>
                <c:pt idx="0">
                  <c:v>Sum of Completion </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'QB Raw Data PT'!$C$2:$C$10</c:f>
              <c:strCache>
                <c:ptCount val="9"/>
                <c:pt idx="0">
                  <c:v>Aaron Rodgers</c:v>
                </c:pt>
                <c:pt idx="1">
                  <c:v>Derek Carr</c:v>
                </c:pt>
                <c:pt idx="2">
                  <c:v>Deshaun Watson</c:v>
                </c:pt>
                <c:pt idx="3">
                  <c:v>Jalen Hurts</c:v>
                </c:pt>
                <c:pt idx="4">
                  <c:v>Joe Burrow</c:v>
                </c:pt>
                <c:pt idx="5">
                  <c:v>Josh Allen</c:v>
                </c:pt>
                <c:pt idx="6">
                  <c:v>Lamar Jackson</c:v>
                </c:pt>
                <c:pt idx="7">
                  <c:v>Patrick Mahomes</c:v>
                </c:pt>
                <c:pt idx="8">
                  <c:v>Tua Tagovailoa</c:v>
                </c:pt>
              </c:strCache>
            </c:strRef>
          </c:cat>
          <c:val>
            <c:numRef>
              <c:f>'QB Raw Data PT'!$D$2:$D$10</c:f>
              <c:numCache>
                <c:formatCode>General</c:formatCode>
                <c:ptCount val="9"/>
                <c:pt idx="0">
                  <c:v>1088</c:v>
                </c:pt>
                <c:pt idx="1">
                  <c:v>1081</c:v>
                </c:pt>
                <c:pt idx="2">
                  <c:v>481</c:v>
                </c:pt>
                <c:pt idx="3">
                  <c:v>648</c:v>
                </c:pt>
                <c:pt idx="4">
                  <c:v>1044</c:v>
                </c:pt>
                <c:pt idx="5">
                  <c:v>1164</c:v>
                </c:pt>
                <c:pt idx="6">
                  <c:v>691</c:v>
                </c:pt>
                <c:pt idx="7">
                  <c:v>1261</c:v>
                </c:pt>
                <c:pt idx="8">
                  <c:v>708</c:v>
                </c:pt>
              </c:numCache>
            </c:numRef>
          </c:val>
          <c:smooth val="0"/>
          <c:extLst>
            <c:ext xmlns:c16="http://schemas.microsoft.com/office/drawing/2014/chart" uri="{C3380CC4-5D6E-409C-BE32-E72D297353CC}">
              <c16:uniqueId val="{00000000-AEC3-40C6-B49D-7EEF60E36ED1}"/>
            </c:ext>
          </c:extLst>
        </c:ser>
        <c:ser>
          <c:idx val="1"/>
          <c:order val="1"/>
          <c:tx>
            <c:strRef>
              <c:f>'QB Raw Data PT'!$E$1</c:f>
              <c:strCache>
                <c:ptCount val="1"/>
                <c:pt idx="0">
                  <c:v>Sum of Attempts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'QB Raw Data PT'!$C$2:$C$10</c:f>
              <c:strCache>
                <c:ptCount val="9"/>
                <c:pt idx="0">
                  <c:v>Aaron Rodgers</c:v>
                </c:pt>
                <c:pt idx="1">
                  <c:v>Derek Carr</c:v>
                </c:pt>
                <c:pt idx="2">
                  <c:v>Deshaun Watson</c:v>
                </c:pt>
                <c:pt idx="3">
                  <c:v>Jalen Hurts</c:v>
                </c:pt>
                <c:pt idx="4">
                  <c:v>Joe Burrow</c:v>
                </c:pt>
                <c:pt idx="5">
                  <c:v>Josh Allen</c:v>
                </c:pt>
                <c:pt idx="6">
                  <c:v>Lamar Jackson</c:v>
                </c:pt>
                <c:pt idx="7">
                  <c:v>Patrick Mahomes</c:v>
                </c:pt>
                <c:pt idx="8">
                  <c:v>Tua Tagovailoa</c:v>
                </c:pt>
              </c:strCache>
            </c:strRef>
          </c:cat>
          <c:val>
            <c:numRef>
              <c:f>'QB Raw Data PT'!$E$2:$E$10</c:f>
              <c:numCache>
                <c:formatCode>General</c:formatCode>
                <c:ptCount val="9"/>
                <c:pt idx="0">
                  <c:v>1599</c:v>
                </c:pt>
                <c:pt idx="1">
                  <c:v>1645</c:v>
                </c:pt>
                <c:pt idx="2">
                  <c:v>714</c:v>
                </c:pt>
                <c:pt idx="3">
                  <c:v>1040</c:v>
                </c:pt>
                <c:pt idx="4">
                  <c:v>1530</c:v>
                </c:pt>
                <c:pt idx="5">
                  <c:v>1785</c:v>
                </c:pt>
                <c:pt idx="6">
                  <c:v>1084</c:v>
                </c:pt>
                <c:pt idx="7">
                  <c:v>1894</c:v>
                </c:pt>
                <c:pt idx="8">
                  <c:v>1078</c:v>
                </c:pt>
              </c:numCache>
            </c:numRef>
          </c:val>
          <c:smooth val="0"/>
          <c:extLst>
            <c:ext xmlns:c16="http://schemas.microsoft.com/office/drawing/2014/chart" uri="{C3380CC4-5D6E-409C-BE32-E72D297353CC}">
              <c16:uniqueId val="{00000001-AEC3-40C6-B49D-7EEF60E36ED1}"/>
            </c:ext>
          </c:extLst>
        </c:ser>
        <c:dLbls>
          <c:showLegendKey val="0"/>
          <c:showVal val="0"/>
          <c:showCatName val="0"/>
          <c:showSerName val="0"/>
          <c:showPercent val="0"/>
          <c:showBubbleSize val="0"/>
        </c:dLbls>
        <c:marker val="1"/>
        <c:smooth val="0"/>
        <c:axId val="731434680"/>
        <c:axId val="731430360"/>
      </c:lineChart>
      <c:catAx>
        <c:axId val="7314346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1430360"/>
        <c:crosses val="autoZero"/>
        <c:auto val="1"/>
        <c:lblAlgn val="ctr"/>
        <c:lblOffset val="100"/>
        <c:noMultiLvlLbl val="0"/>
      </c:catAx>
      <c:valAx>
        <c:axId val="731430360"/>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1434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[Lamar Jackson Presentation.xlsx]QB Raw Data PT!PivotTable6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Raw Data PT'!$J$1:$J$2</c:f>
              <c:strCache>
                <c:ptCount val="1"/>
                <c:pt idx="0">
                  <c:v>2022</c:v>
                </c:pt>
              </c:strCache>
            </c:strRef>
          </c:tx>
          <c:spPr>
            <a:solidFill>
              <a:schemeClr val="accent1"/>
            </a:solidFill>
            <a:ln>
              <a:noFill/>
            </a:ln>
            <a:effectLst/>
          </c:spPr>
          <c:invertIfNegative val="0"/>
          <c:cat>
            <c:strRef>
              <c:f>'QB Raw Data PT'!$I$3:$I$11</c:f>
              <c:strCache>
                <c:ptCount val="9"/>
                <c:pt idx="0">
                  <c:v>Aaron Rodgers</c:v>
                </c:pt>
                <c:pt idx="1">
                  <c:v>Derek Carr</c:v>
                </c:pt>
                <c:pt idx="2">
                  <c:v>Deshaun Watson</c:v>
                </c:pt>
                <c:pt idx="3">
                  <c:v>Jalen Hurts</c:v>
                </c:pt>
                <c:pt idx="4">
                  <c:v>Joe Burrow</c:v>
                </c:pt>
                <c:pt idx="5">
                  <c:v>Josh Allen</c:v>
                </c:pt>
                <c:pt idx="6">
                  <c:v>Lamar Jackson</c:v>
                </c:pt>
                <c:pt idx="7">
                  <c:v>Patrick Mahomes</c:v>
                </c:pt>
                <c:pt idx="8">
                  <c:v>Tua Tagovailoa</c:v>
                </c:pt>
              </c:strCache>
            </c:strRef>
          </c:cat>
          <c:val>
            <c:numRef>
              <c:f>'QB Raw Data PT'!$J$3:$J$11</c:f>
              <c:numCache>
                <c:formatCode>General</c:formatCode>
                <c:ptCount val="9"/>
                <c:pt idx="0">
                  <c:v>3695</c:v>
                </c:pt>
                <c:pt idx="1">
                  <c:v>3522</c:v>
                </c:pt>
                <c:pt idx="2">
                  <c:v>1102</c:v>
                </c:pt>
                <c:pt idx="3">
                  <c:v>3701</c:v>
                </c:pt>
                <c:pt idx="4">
                  <c:v>4475</c:v>
                </c:pt>
                <c:pt idx="5">
                  <c:v>4283</c:v>
                </c:pt>
                <c:pt idx="6">
                  <c:v>2242</c:v>
                </c:pt>
                <c:pt idx="7">
                  <c:v>5250</c:v>
                </c:pt>
                <c:pt idx="8">
                  <c:v>3548</c:v>
                </c:pt>
              </c:numCache>
            </c:numRef>
          </c:val>
          <c:extLst>
            <c:ext xmlns:c16="http://schemas.microsoft.com/office/drawing/2014/chart" uri="{C3380CC4-5D6E-409C-BE32-E72D297353CC}">
              <c16:uniqueId val="{00000000-E7CD-4E4B-9BC6-1566573AA96C}"/>
            </c:ext>
          </c:extLst>
        </c:ser>
        <c:dLbls>
          <c:showLegendKey val="0"/>
          <c:showVal val="0"/>
          <c:showCatName val="0"/>
          <c:showSerName val="0"/>
          <c:showPercent val="0"/>
          <c:showBubbleSize val="0"/>
        </c:dLbls>
        <c:gapWidth val="219"/>
        <c:overlap val="-27"/>
        <c:axId val="781353488"/>
        <c:axId val="781352408"/>
      </c:barChart>
      <c:catAx>
        <c:axId val="7813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352408"/>
        <c:crosses val="autoZero"/>
        <c:auto val="1"/>
        <c:lblAlgn val="ctr"/>
        <c:lblOffset val="100"/>
        <c:noMultiLvlLbl val="0"/>
      </c:catAx>
      <c:valAx>
        <c:axId val="781352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35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[Lamar Jackson Presentation.xlsx]QB Raw Data PT!PivotTable1</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 Raw Data PT'!$G$1</c:f>
              <c:strCache>
                <c:ptCount val="1"/>
                <c:pt idx="0">
                  <c:v>Sum of Rushes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'QB Raw Data PT'!$F$2:$F$12</c:f>
              <c:strCache>
                <c:ptCount val="11"/>
                <c:pt idx="0">
                  <c:v>Aaron Rodgers</c:v>
                </c:pt>
                <c:pt idx="1">
                  <c:v>Derek Carr</c:v>
                </c:pt>
                <c:pt idx="2">
                  <c:v>Jalen Hurts</c:v>
                </c:pt>
                <c:pt idx="3">
                  <c:v>Joe Burrow</c:v>
                </c:pt>
                <c:pt idx="4">
                  <c:v>Joe Flacco</c:v>
                </c:pt>
                <c:pt idx="5">
                  <c:v>Josh Allen</c:v>
                </c:pt>
                <c:pt idx="6">
                  <c:v>Kyle Boller</c:v>
                </c:pt>
                <c:pt idx="7">
                  <c:v>Lamar Jackson</c:v>
                </c:pt>
                <c:pt idx="8">
                  <c:v>Patrick Mahomes</c:v>
                </c:pt>
                <c:pt idx="9">
                  <c:v>Troy Smith</c:v>
                </c:pt>
                <c:pt idx="10">
                  <c:v>Tua Tagovailoa</c:v>
                </c:pt>
              </c:strCache>
            </c:strRef>
          </c:cat>
          <c:val>
            <c:numRef>
              <c:f>'QB Raw Data PT'!$G$2:$G$12</c:f>
              <c:numCache>
                <c:formatCode>General</c:formatCode>
                <c:ptCount val="11"/>
                <c:pt idx="0">
                  <c:v>719</c:v>
                </c:pt>
                <c:pt idx="1">
                  <c:v>278</c:v>
                </c:pt>
                <c:pt idx="2">
                  <c:v>367</c:v>
                </c:pt>
                <c:pt idx="3">
                  <c:v>517</c:v>
                </c:pt>
                <c:pt idx="4">
                  <c:v>368</c:v>
                </c:pt>
                <c:pt idx="5">
                  <c:v>546</c:v>
                </c:pt>
                <c:pt idx="6">
                  <c:v>176</c:v>
                </c:pt>
                <c:pt idx="7">
                  <c:v>727</c:v>
                </c:pt>
                <c:pt idx="8">
                  <c:v>299</c:v>
                </c:pt>
                <c:pt idx="9">
                  <c:v>52</c:v>
                </c:pt>
                <c:pt idx="10">
                  <c:v>102</c:v>
                </c:pt>
              </c:numCache>
            </c:numRef>
          </c:val>
          <c:extLst>
            <c:ext xmlns:c16="http://schemas.microsoft.com/office/drawing/2014/chart" uri="{C3380CC4-5D6E-409C-BE32-E72D297353CC}">
              <c16:uniqueId val="{00000000-DF47-40AB-8F42-5F8B4E8BB31A}"/>
            </c:ext>
          </c:extLst>
        </c:ser>
        <c:ser>
          <c:idx val="1"/>
          <c:order val="1"/>
          <c:tx>
            <c:strRef>
              <c:f>'QB Raw Data PT'!$H$1</c:f>
              <c:strCache>
                <c:ptCount val="1"/>
                <c:pt idx="0">
                  <c:v>Sum of Rushing Touchdowns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'QB Raw Data PT'!$F$2:$F$12</c:f>
              <c:strCache>
                <c:ptCount val="11"/>
                <c:pt idx="0">
                  <c:v>Aaron Rodgers</c:v>
                </c:pt>
                <c:pt idx="1">
                  <c:v>Derek Carr</c:v>
                </c:pt>
                <c:pt idx="2">
                  <c:v>Jalen Hurts</c:v>
                </c:pt>
                <c:pt idx="3">
                  <c:v>Joe Burrow</c:v>
                </c:pt>
                <c:pt idx="4">
                  <c:v>Joe Flacco</c:v>
                </c:pt>
                <c:pt idx="5">
                  <c:v>Josh Allen</c:v>
                </c:pt>
                <c:pt idx="6">
                  <c:v>Kyle Boller</c:v>
                </c:pt>
                <c:pt idx="7">
                  <c:v>Lamar Jackson</c:v>
                </c:pt>
                <c:pt idx="8">
                  <c:v>Patrick Mahomes</c:v>
                </c:pt>
                <c:pt idx="9">
                  <c:v>Troy Smith</c:v>
                </c:pt>
                <c:pt idx="10">
                  <c:v>Tua Tagovailoa</c:v>
                </c:pt>
              </c:strCache>
            </c:strRef>
          </c:cat>
          <c:val>
            <c:numRef>
              <c:f>'QB Raw Data PT'!$H$2:$H$12</c:f>
              <c:numCache>
                <c:formatCode>General</c:formatCode>
                <c:ptCount val="11"/>
                <c:pt idx="0">
                  <c:v>35</c:v>
                </c:pt>
                <c:pt idx="1">
                  <c:v>6</c:v>
                </c:pt>
                <c:pt idx="2">
                  <c:v>26</c:v>
                </c:pt>
                <c:pt idx="3">
                  <c:v>10</c:v>
                </c:pt>
                <c:pt idx="4">
                  <c:v>16</c:v>
                </c:pt>
                <c:pt idx="5">
                  <c:v>38</c:v>
                </c:pt>
                <c:pt idx="6">
                  <c:v>2</c:v>
                </c:pt>
                <c:pt idx="7">
                  <c:v>24</c:v>
                </c:pt>
                <c:pt idx="8">
                  <c:v>12</c:v>
                </c:pt>
                <c:pt idx="9">
                  <c:v>3</c:v>
                </c:pt>
                <c:pt idx="10">
                  <c:v>6</c:v>
                </c:pt>
              </c:numCache>
            </c:numRef>
          </c:val>
          <c:extLst>
            <c:ext xmlns:c16="http://schemas.microsoft.com/office/drawing/2014/chart" uri="{C3380CC4-5D6E-409C-BE32-E72D297353CC}">
              <c16:uniqueId val="{00000001-DF47-40AB-8F42-5F8B4E8BB31A}"/>
            </c:ext>
          </c:extLst>
        </c:ser>
        <c:dLbls>
          <c:showLegendKey val="0"/>
          <c:showVal val="0"/>
          <c:showCatName val="0"/>
          <c:showSerName val="0"/>
          <c:showPercent val="0"/>
          <c:showBubbleSize val="0"/>
        </c:dLbls>
        <c:gapWidth val="100"/>
        <c:overlap val="-24"/>
        <c:axId val="817154488"/>
        <c:axId val="817154848"/>
      </c:barChart>
      <c:catAx>
        <c:axId val="817154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7154848"/>
        <c:crosses val="autoZero"/>
        <c:auto val="1"/>
        <c:lblAlgn val="ctr"/>
        <c:lblOffset val="100"/>
        <c:noMultiLvlLbl val="0"/>
      </c:catAx>
      <c:valAx>
        <c:axId val="817154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7154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0</xdr:row>
      <xdr:rowOff>180974</xdr:rowOff>
    </xdr:from>
    <xdr:to>
      <xdr:col>15</xdr:col>
      <xdr:colOff>9524</xdr:colOff>
      <xdr:row>20</xdr:row>
      <xdr:rowOff>190499</xdr:rowOff>
    </xdr:to>
    <xdr:graphicFrame macro="">
      <xdr:nvGraphicFramePr>
        <xdr:cNvPr id="2" name="Chart 1">
          <a:extLst>
            <a:ext uri="{FF2B5EF4-FFF2-40B4-BE49-F238E27FC236}">
              <a16:creationId xmlns:a16="http://schemas.microsoft.com/office/drawing/2014/main" id="{D487FD2F-55AD-4D51-B21A-C6FEC832B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9525</xdr:rowOff>
    </xdr:from>
    <xdr:to>
      <xdr:col>15</xdr:col>
      <xdr:colOff>2540</xdr:colOff>
      <xdr:row>42</xdr:row>
      <xdr:rowOff>21717</xdr:rowOff>
    </xdr:to>
    <xdr:graphicFrame macro="">
      <xdr:nvGraphicFramePr>
        <xdr:cNvPr id="3" name="Chart 2">
          <a:extLst>
            <a:ext uri="{FF2B5EF4-FFF2-40B4-BE49-F238E27FC236}">
              <a16:creationId xmlns:a16="http://schemas.microsoft.com/office/drawing/2014/main" id="{E8BB8F7E-86C9-4EBA-A3A3-C4EC992F1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13607</xdr:colOff>
      <xdr:row>22</xdr:row>
      <xdr:rowOff>40821</xdr:rowOff>
    </xdr:from>
    <xdr:to>
      <xdr:col>26</xdr:col>
      <xdr:colOff>16147</xdr:colOff>
      <xdr:row>42</xdr:row>
      <xdr:rowOff>53013</xdr:rowOff>
    </xdr:to>
    <xdr:graphicFrame macro="">
      <xdr:nvGraphicFramePr>
        <xdr:cNvPr id="7" name="Chart 6">
          <a:extLst>
            <a:ext uri="{FF2B5EF4-FFF2-40B4-BE49-F238E27FC236}">
              <a16:creationId xmlns:a16="http://schemas.microsoft.com/office/drawing/2014/main" id="{CBBF449A-0F05-4A4A-9B0C-350767AF0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1</xdr:row>
      <xdr:rowOff>0</xdr:rowOff>
    </xdr:from>
    <xdr:to>
      <xdr:col>26</xdr:col>
      <xdr:colOff>2540</xdr:colOff>
      <xdr:row>21</xdr:row>
      <xdr:rowOff>12192</xdr:rowOff>
    </xdr:to>
    <xdr:graphicFrame macro="">
      <xdr:nvGraphicFramePr>
        <xdr:cNvPr id="5" name="Chart 4">
          <a:extLst>
            <a:ext uri="{FF2B5EF4-FFF2-40B4-BE49-F238E27FC236}">
              <a16:creationId xmlns:a16="http://schemas.microsoft.com/office/drawing/2014/main" id="{B755C896-F46E-4BC5-B753-40D98378C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3175</xdr:colOff>
      <xdr:row>9</xdr:row>
      <xdr:rowOff>6350</xdr:rowOff>
    </xdr:from>
    <xdr:to>
      <xdr:col>1</xdr:col>
      <xdr:colOff>831850</xdr:colOff>
      <xdr:row>22</xdr:row>
      <xdr:rowOff>53975</xdr:rowOff>
    </xdr:to>
    <mc:AlternateContent xmlns:mc="http://schemas.openxmlformats.org/markup-compatibility/2006">
      <mc:Choice xmlns:a14="http://schemas.microsoft.com/office/drawing/2010/main" Requires="a14">
        <xdr:graphicFrame macro="">
          <xdr:nvGraphicFramePr>
            <xdr:cNvPr id="4" name="QB Name">
              <a:extLst>
                <a:ext uri="{FF2B5EF4-FFF2-40B4-BE49-F238E27FC236}">
                  <a16:creationId xmlns:a16="http://schemas.microsoft.com/office/drawing/2014/main" id="{C7AA5503-198E-6295-B769-8A2192389280}"/>
                </a:ext>
              </a:extLst>
            </xdr:cNvPr>
            <xdr:cNvGraphicFramePr/>
          </xdr:nvGraphicFramePr>
          <xdr:xfrm>
            <a:off x="0" y="0"/>
            <a:ext cx="0" cy="0"/>
          </xdr:xfrm>
          <a:graphic>
            <a:graphicData uri="http://schemas.microsoft.com/office/drawing/2010/slicer">
              <sle:slicer xmlns:sle="http://schemas.microsoft.com/office/drawing/2010/slicer" name="QB Name"/>
            </a:graphicData>
          </a:graphic>
        </xdr:graphicFrame>
      </mc:Choice>
      <mc:Fallback>
        <xdr:sp macro="" textlink="">
          <xdr:nvSpPr>
            <xdr:cNvPr id="0" name=""/>
            <xdr:cNvSpPr>
              <a:spLocks noTextEdit="1"/>
            </xdr:cNvSpPr>
          </xdr:nvSpPr>
          <xdr:spPr>
            <a:xfrm>
              <a:off x="3175" y="1800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ren Crain" refreshedDate="45001.877957060184" createdVersion="8" refreshedVersion="8" minRefreshableVersion="3" recordCount="27" xr:uid="{32748932-8750-436C-BC40-3D764E4FE61C}">
  <cacheSource type="worksheet">
    <worksheetSource name="QB_Raw_Data"/>
  </cacheSource>
  <cacheFields count="21">
    <cacheField name="QB Name" numFmtId="0">
      <sharedItems count="9">
        <s v="Aaron Rodgers"/>
        <s v="Derek Carr"/>
        <s v="Deshaun Watson"/>
        <s v="Jalen Hurts"/>
        <s v="Joe Burrow"/>
        <s v="Josh Allen"/>
        <s v="Lamar Jackson"/>
        <s v="Patrick Mahomes"/>
        <s v="Tua Tagovailoa"/>
      </sharedItems>
    </cacheField>
    <cacheField name="Years Included" numFmtId="0">
      <sharedItems containsSemiMixedTypes="0" containsString="0" containsNumber="1" containsInteger="1" minValue="2020" maxValue="2022" count="3">
        <n v="2020"/>
        <n v="2021"/>
        <n v="2022"/>
      </sharedItems>
    </cacheField>
    <cacheField name="Games Started" numFmtId="0">
      <sharedItems containsSemiMixedTypes="0" containsString="0" containsNumber="1" containsInteger="1" minValue="0" maxValue="17"/>
    </cacheField>
    <cacheField name="Games Played " numFmtId="0">
      <sharedItems containsSemiMixedTypes="0" containsString="0" containsNumber="1" containsInteger="1" minValue="0" maxValue="17"/>
    </cacheField>
    <cacheField name="Completion " numFmtId="0">
      <sharedItems containsSemiMixedTypes="0" containsString="0" containsNumber="1" containsInteger="1" minValue="0" maxValue="436"/>
    </cacheField>
    <cacheField name="Attempts " numFmtId="0">
      <sharedItems containsSemiMixedTypes="0" containsString="0" containsNumber="1" containsInteger="1" minValue="0" maxValue="658"/>
    </cacheField>
    <cacheField name="Rushes " numFmtId="0">
      <sharedItems containsSemiMixedTypes="0" containsString="0" containsNumber="1" containsInteger="1" minValue="0" maxValue="165"/>
    </cacheField>
    <cacheField name="Completion Rate" numFmtId="9">
      <sharedItems containsMixedTypes="1" containsNumber="1" minValue="0.5201202702702703" maxValue="0.70707433460076052"/>
    </cacheField>
    <cacheField name="Passing Touchdowns" numFmtId="0">
      <sharedItems containsSemiMixedTypes="0" containsString="0" containsNumber="1" containsInteger="1" minValue="0" maxValue="48"/>
    </cacheField>
    <cacheField name="Rushing Touchdowns" numFmtId="0">
      <sharedItems containsSemiMixedTypes="0" containsString="0" containsNumber="1" containsInteger="1" minValue="0" maxValue="13"/>
    </cacheField>
    <cacheField name="Touchdowns" numFmtId="0">
      <sharedItems containsSemiMixedTypes="0" containsString="0" containsNumber="1" containsInteger="1" minValue="0" maxValue="51"/>
    </cacheField>
    <cacheField name="Intercerptions" numFmtId="0">
      <sharedItems containsSemiMixedTypes="0" containsString="0" containsNumber="1" containsInteger="1" minValue="0" maxValue="15"/>
    </cacheField>
    <cacheField name="Ratio" numFmtId="0">
      <sharedItems/>
    </cacheField>
    <cacheField name="Fumbles" numFmtId="0">
      <sharedItems containsSemiMixedTypes="0" containsString="0" containsNumber="1" containsInteger="1" minValue="0" maxValue="8"/>
    </cacheField>
    <cacheField name="Passing Yards" numFmtId="0">
      <sharedItems containsSemiMixedTypes="0" containsString="0" containsNumber="1" containsInteger="1" minValue="0" maxValue="5250" count="27">
        <n v="4299"/>
        <n v="4115"/>
        <n v="3695"/>
        <n v="4103"/>
        <n v="4804"/>
        <n v="3522"/>
        <n v="4823"/>
        <n v="0"/>
        <n v="1102"/>
        <n v="1061"/>
        <n v="3144"/>
        <n v="3701"/>
        <n v="2688"/>
        <n v="4611"/>
        <n v="4475"/>
        <n v="4544"/>
        <n v="4407"/>
        <n v="4283"/>
        <n v="2757"/>
        <n v="2882"/>
        <n v="2242"/>
        <n v="4740"/>
        <n v="4839"/>
        <n v="5250"/>
        <n v="1814"/>
        <n v="2653"/>
        <n v="3548"/>
      </sharedItems>
    </cacheField>
    <cacheField name="Yards Per Attempt" numFmtId="2">
      <sharedItems containsMixedTypes="1" containsNumber="1" minValue="6.2551724137931037" maxValue="8.8699999999999992" count="27">
        <n v="8.173003802281368"/>
        <n v="7.7495291902071566"/>
        <n v="6.817343173431734"/>
        <n v="7.9361702127659575"/>
        <n v="7.6741214057507987"/>
        <n v="7.0159362549800797"/>
        <n v="8.8658088235294112"/>
        <e v="#DIV/0!"/>
        <n v="6.4823529411764707"/>
        <n v="7.1689189189189193"/>
        <n v="7.2777777777777777"/>
        <n v="8.0456521739130427"/>
        <n v="6.6534653465346532"/>
        <n v="8.8673076923076923"/>
        <n v="7.3844884488448841"/>
        <n v="7.9440559440559442"/>
        <n v="6.821981424148607"/>
        <n v="7.5537918871252208"/>
        <n v="7.332446808510638"/>
        <n v="7.5445026178010473"/>
        <n v="6.8773006134969323"/>
        <n v="8.0612244897959187"/>
        <n v="7.354103343465046"/>
        <n v="8.1018518518518512"/>
        <n v="6.2551724137931037"/>
        <n v="6.8376288659793811"/>
        <n v="8.8699999999999992"/>
      </sharedItems>
    </cacheField>
    <cacheField name="Rushing Yards" numFmtId="0">
      <sharedItems containsSemiMixedTypes="0" containsString="0" containsNumber="1" containsInteger="1" minValue="0" maxValue="1005"/>
    </cacheField>
    <cacheField name="Total Yards" numFmtId="0">
      <sharedItems containsSemiMixedTypes="0" containsString="0" containsNumber="1" containsInteger="1" minValue="0" maxValue="5608"/>
    </cacheField>
    <cacheField name="Wins " numFmtId="0">
      <sharedItems containsSemiMixedTypes="0" containsString="0" containsNumber="1" containsInteger="1" minValue="0" maxValue="14"/>
    </cacheField>
    <cacheField name="Loses" numFmtId="0">
      <sharedItems containsSemiMixedTypes="0" containsString="0" containsNumber="1" containsInteger="1" minValue="0" maxValue="12"/>
    </cacheField>
    <cacheField name="Win Percentage" numFmtId="9">
      <sharedItems containsMixedTypes="1" containsNumber="1" minValue="0.25" maxValue="1"/>
    </cacheField>
  </cacheFields>
  <extLst>
    <ext xmlns:x14="http://schemas.microsoft.com/office/spreadsheetml/2009/9/main" uri="{725AE2AE-9491-48be-B2B4-4EB974FC3084}">
      <x14:pivotCacheDefinition pivotCacheId="11089420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rren Crain" refreshedDate="45002.877048842594" createdVersion="8" refreshedVersion="8" minRefreshableVersion="3" recordCount="11" xr:uid="{1670AB39-7BA7-4CE8-B248-A8AFA3198516}">
  <cacheSource type="worksheet">
    <worksheetSource name="QB_Careers"/>
  </cacheSource>
  <cacheFields count="21">
    <cacheField name="QB Name" numFmtId="0">
      <sharedItems count="11">
        <s v="Aaron Rodgers"/>
        <s v="Lamar Jackson"/>
        <s v="Patrick Mahomes"/>
        <s v="Joe Burrow"/>
        <s v="Jalen Hurts"/>
        <s v="Derek Carr"/>
        <s v="Tua Tagovailoa"/>
        <s v="Josh Allen"/>
        <s v="Joe Flacco"/>
        <s v="Troy Smith"/>
        <s v="Kyle Boller"/>
      </sharedItems>
    </cacheField>
    <cacheField name="Teams" numFmtId="0">
      <sharedItems/>
    </cacheField>
    <cacheField name="Games Played " numFmtId="0">
      <sharedItems containsSemiMixedTypes="0" containsString="0" containsNumber="1" containsInteger="1" minValue="20" maxValue="230"/>
    </cacheField>
    <cacheField name="Completion " numFmtId="0">
      <sharedItems containsSemiMixedTypes="0" containsString="0" containsNumber="1" containsInteger="1" minValue="121" maxValue="5001"/>
    </cacheField>
    <cacheField name="Attempts " numFmtId="0">
      <sharedItems containsSemiMixedTypes="0" containsString="0" containsNumber="1" containsInteger="1" minValue="234" maxValue="7660"/>
    </cacheField>
    <cacheField name="Rushes " numFmtId="0">
      <sharedItems containsSemiMixedTypes="0" containsString="0" containsNumber="1" containsInteger="1" minValue="52" maxValue="727"/>
    </cacheField>
    <cacheField name="Completion Rate" numFmtId="9">
      <sharedItems containsSemiMixedTypes="0" containsString="0" containsNumber="1" minValue="0.51694401709401716" maxValue="0.68220294117647062"/>
    </cacheField>
    <cacheField name="Passing Touchdowns" numFmtId="0">
      <sharedItems containsSemiMixedTypes="0" containsString="0" containsNumber="1" containsInteger="1" minValue="8" maxValue="475"/>
    </cacheField>
    <cacheField name="Rushing Touchdowns" numFmtId="0">
      <sharedItems containsSemiMixedTypes="0" containsString="0" containsNumber="1" containsInteger="1" minValue="2" maxValue="38"/>
    </cacheField>
    <cacheField name="Touchdowns" numFmtId="0">
      <sharedItems containsSemiMixedTypes="0" containsString="0" containsNumber="1" containsInteger="1" minValue="11" maxValue="510"/>
    </cacheField>
    <cacheField name="Intercerptions" numFmtId="0">
      <sharedItems containsSemiMixedTypes="0" containsString="0" containsNumber="1" containsInteger="1" minValue="5" maxValue="147"/>
    </cacheField>
    <cacheField name="Ratio" numFmtId="0">
      <sharedItems/>
    </cacheField>
    <cacheField name="Fumbles" numFmtId="0">
      <sharedItems containsSemiMixedTypes="0" containsString="0" containsNumber="1" containsInteger="1" minValue="5" maxValue="42"/>
    </cacheField>
    <cacheField name="Passing Yards" numFmtId="0">
      <sharedItems containsSemiMixedTypes="0" containsString="0" containsNumber="1" containsInteger="1" minValue="1734" maxValue="59055"/>
    </cacheField>
    <cacheField name="Yards Per Attempt" numFmtId="0">
      <sharedItems containsSemiMixedTypes="0" containsString="0" containsNumber="1" minValue="5.8795260039499668" maxValue="8.0992315402606074"/>
    </cacheField>
    <cacheField name="Rushing Yards" numFmtId="0">
      <sharedItems containsSemiMixedTypes="0" containsString="0" containsNumber="1" containsInteger="1" minValue="230" maxValue="4437"/>
    </cacheField>
    <cacheField name="Total Yards" numFmtId="0">
      <sharedItems containsSemiMixedTypes="0" containsString="0" containsNumber="1" containsInteger="1" minValue="1964" maxValue="62521"/>
    </cacheField>
    <cacheField name="MVPs (season)" numFmtId="0">
      <sharedItems containsSemiMixedTypes="0" containsString="0" containsNumber="1" containsInteger="1" minValue="0" maxValue="4"/>
    </cacheField>
    <cacheField name="Wins " numFmtId="0">
      <sharedItems containsSemiMixedTypes="0" containsString="0" containsNumber="1" containsInteger="1" minValue="4" maxValue="150"/>
    </cacheField>
    <cacheField name="Loses" numFmtId="0">
      <sharedItems containsSemiMixedTypes="0" containsString="0" containsNumber="1" containsInteger="1" minValue="4" maxValue="84"/>
    </cacheField>
    <cacheField name="Win Percentage" numFmtId="9">
      <sharedItems containsSemiMixedTypes="0" containsString="0" containsNumber="1" minValue="0.2" maxValue="0.8"/>
    </cacheField>
  </cacheFields>
  <extLst>
    <ext xmlns:x14="http://schemas.microsoft.com/office/spreadsheetml/2009/9/main" uri="{725AE2AE-9491-48be-B2B4-4EB974FC3084}">
      <x14:pivotCacheDefinition pivotCacheId="1770418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n v="16"/>
    <n v="16"/>
    <n v="372"/>
    <n v="526"/>
    <n v="38"/>
    <n v="0.70707433460076052"/>
    <n v="48"/>
    <n v="3"/>
    <n v="51"/>
    <n v="5"/>
    <s v="10.2:1"/>
    <n v="3"/>
    <x v="0"/>
    <x v="0"/>
    <n v="38"/>
    <n v="4337"/>
    <n v="13"/>
    <n v="3"/>
    <n v="0.8125"/>
  </r>
  <r>
    <x v="0"/>
    <x v="1"/>
    <n v="16"/>
    <n v="16"/>
    <n v="366"/>
    <n v="531"/>
    <n v="33"/>
    <n v="0.68911553672316384"/>
    <n v="37"/>
    <n v="3"/>
    <n v="40"/>
    <n v="4"/>
    <s v="10:1"/>
    <n v="2"/>
    <x v="1"/>
    <x v="1"/>
    <n v="33"/>
    <n v="4148"/>
    <n v="13"/>
    <n v="4"/>
    <n v="0.8125"/>
  </r>
  <r>
    <x v="0"/>
    <x v="2"/>
    <n v="17"/>
    <n v="17"/>
    <n v="350"/>
    <n v="542"/>
    <n v="34"/>
    <n v="0.64560645756457569"/>
    <n v="26"/>
    <n v="1"/>
    <n v="27"/>
    <n v="12"/>
    <s v="2.25:1"/>
    <n v="3"/>
    <x v="2"/>
    <x v="2"/>
    <n v="34"/>
    <n v="3729"/>
    <n v="8"/>
    <n v="9"/>
    <n v="0.47058823529411764"/>
  </r>
  <r>
    <x v="1"/>
    <x v="0"/>
    <n v="16"/>
    <n v="16"/>
    <n v="348"/>
    <n v="517"/>
    <n v="39"/>
    <n v="0.67296411992263061"/>
    <n v="27"/>
    <n v="3"/>
    <n v="30"/>
    <n v="9"/>
    <s v="3.33333333333333:1"/>
    <n v="3"/>
    <x v="3"/>
    <x v="3"/>
    <n v="140"/>
    <n v="4243"/>
    <n v="8"/>
    <n v="8"/>
    <n v="0.5"/>
  </r>
  <r>
    <x v="1"/>
    <x v="1"/>
    <n v="17"/>
    <n v="17"/>
    <n v="428"/>
    <n v="626"/>
    <n v="40"/>
    <n v="0.68355607028753995"/>
    <n v="23"/>
    <n v="0"/>
    <n v="23"/>
    <n v="14"/>
    <s v="1.64285714285714:1"/>
    <n v="4"/>
    <x v="4"/>
    <x v="4"/>
    <n v="108"/>
    <n v="4912"/>
    <n v="10"/>
    <n v="7"/>
    <n v="0.58823529411764708"/>
  </r>
  <r>
    <x v="1"/>
    <x v="2"/>
    <n v="15"/>
    <n v="15"/>
    <n v="305"/>
    <n v="502"/>
    <n v="24"/>
    <n v="0.60741972111553788"/>
    <n v="24"/>
    <n v="0"/>
    <n v="24"/>
    <n v="14"/>
    <s v="1.71428571428571:1"/>
    <n v="1"/>
    <x v="5"/>
    <x v="5"/>
    <n v="102"/>
    <n v="3624"/>
    <n v="6"/>
    <n v="11"/>
    <n v="0.4"/>
  </r>
  <r>
    <x v="2"/>
    <x v="0"/>
    <n v="16"/>
    <n v="16"/>
    <n v="382"/>
    <n v="544"/>
    <n v="90"/>
    <n v="0.70205588235294114"/>
    <n v="33"/>
    <n v="3"/>
    <n v="36"/>
    <n v="7"/>
    <s v="5.14285714285714:1"/>
    <n v="4"/>
    <x v="6"/>
    <x v="6"/>
    <n v="444"/>
    <n v="5267"/>
    <n v="4"/>
    <n v="12"/>
    <n v="0.25"/>
  </r>
  <r>
    <x v="2"/>
    <x v="1"/>
    <n v="0"/>
    <n v="0"/>
    <n v="0"/>
    <n v="0"/>
    <n v="0"/>
    <e v="#DIV/0!"/>
    <n v="0"/>
    <n v="0"/>
    <n v="0"/>
    <n v="0"/>
    <e v="#DIV/0!"/>
    <n v="0"/>
    <x v="7"/>
    <x v="7"/>
    <n v="0"/>
    <n v="0"/>
    <n v="0"/>
    <n v="0"/>
    <e v="#DIV/0!"/>
  </r>
  <r>
    <x v="2"/>
    <x v="2"/>
    <n v="6"/>
    <n v="6"/>
    <n v="99"/>
    <n v="170"/>
    <n v="36"/>
    <n v="0.58220294117647065"/>
    <n v="7"/>
    <n v="1"/>
    <n v="8"/>
    <n v="5"/>
    <s v="1.6:1"/>
    <n v="1"/>
    <x v="8"/>
    <x v="8"/>
    <n v="175"/>
    <n v="1277"/>
    <n v="3"/>
    <n v="3"/>
    <n v="0.5"/>
  </r>
  <r>
    <x v="3"/>
    <x v="0"/>
    <n v="15"/>
    <n v="15"/>
    <n v="77"/>
    <n v="148"/>
    <n v="63"/>
    <n v="0.5201202702702703"/>
    <n v="6"/>
    <n v="3"/>
    <n v="9"/>
    <n v="4"/>
    <s v="2.25:1"/>
    <n v="6"/>
    <x v="9"/>
    <x v="9"/>
    <n v="354"/>
    <n v="1415"/>
    <n v="4"/>
    <n v="11"/>
    <n v="0.26666666666666666"/>
  </r>
  <r>
    <x v="3"/>
    <x v="1"/>
    <n v="15"/>
    <n v="15"/>
    <n v="265"/>
    <n v="432"/>
    <n v="139"/>
    <n v="0.61327592592592595"/>
    <n v="16"/>
    <n v="10"/>
    <n v="26"/>
    <n v="9"/>
    <s v="2.88888888888889:1"/>
    <n v="4"/>
    <x v="10"/>
    <x v="10"/>
    <n v="784"/>
    <n v="3928"/>
    <n v="9"/>
    <n v="8"/>
    <n v="0.6"/>
  </r>
  <r>
    <x v="3"/>
    <x v="2"/>
    <n v="15"/>
    <n v="15"/>
    <n v="306"/>
    <n v="460"/>
    <n v="165"/>
    <n v="0.66506739130434789"/>
    <n v="22"/>
    <n v="13"/>
    <n v="35"/>
    <n v="6"/>
    <s v="5.83333333333333:1"/>
    <n v="5"/>
    <x v="11"/>
    <x v="11"/>
    <n v="760"/>
    <n v="4461"/>
    <n v="14"/>
    <n v="3"/>
    <n v="0.93333333333333335"/>
  </r>
  <r>
    <x v="4"/>
    <x v="0"/>
    <n v="10"/>
    <n v="10"/>
    <n v="264"/>
    <n v="404"/>
    <n v="37"/>
    <n v="0.65331534653465351"/>
    <n v="13"/>
    <n v="3"/>
    <n v="16"/>
    <n v="5"/>
    <s v="3.2:1"/>
    <n v="4"/>
    <x v="12"/>
    <x v="12"/>
    <n v="142"/>
    <n v="2830"/>
    <n v="4"/>
    <n v="11"/>
    <n v="0.4"/>
  </r>
  <r>
    <x v="4"/>
    <x v="1"/>
    <n v="16"/>
    <n v="16"/>
    <n v="366"/>
    <n v="520"/>
    <n v="40"/>
    <n v="0.70369615384615392"/>
    <n v="34"/>
    <n v="2"/>
    <n v="36"/>
    <n v="14"/>
    <s v="2.57142857142857:1"/>
    <n v="1"/>
    <x v="13"/>
    <x v="13"/>
    <n v="118"/>
    <n v="4729"/>
    <n v="10"/>
    <n v="7"/>
    <n v="0.625"/>
  </r>
  <r>
    <x v="4"/>
    <x v="2"/>
    <n v="16"/>
    <n v="16"/>
    <n v="414"/>
    <n v="606"/>
    <n v="75"/>
    <n v="0.68301831683168324"/>
    <n v="35"/>
    <n v="5"/>
    <n v="40"/>
    <n v="12"/>
    <s v="3.33333333333333:1"/>
    <n v="0"/>
    <x v="14"/>
    <x v="14"/>
    <n v="257"/>
    <n v="4732"/>
    <n v="12"/>
    <n v="11"/>
    <n v="0.75"/>
  </r>
  <r>
    <x v="5"/>
    <x v="0"/>
    <n v="16"/>
    <n v="16"/>
    <n v="396"/>
    <n v="572"/>
    <n v="102"/>
    <n v="0.69215769230769231"/>
    <n v="37"/>
    <n v="8"/>
    <n v="45"/>
    <n v="10"/>
    <s v="4.5:1"/>
    <n v="4"/>
    <x v="15"/>
    <x v="15"/>
    <n v="421"/>
    <n v="4965"/>
    <n v="13"/>
    <n v="3"/>
    <n v="0.8125"/>
  </r>
  <r>
    <x v="5"/>
    <x v="1"/>
    <n v="17"/>
    <n v="17"/>
    <n v="409"/>
    <n v="646"/>
    <n v="122"/>
    <n v="0.63297693498452012"/>
    <n v="36"/>
    <n v="6"/>
    <n v="42"/>
    <n v="15"/>
    <s v="2.8:1"/>
    <n v="5"/>
    <x v="16"/>
    <x v="16"/>
    <n v="763"/>
    <n v="5170"/>
    <n v="11"/>
    <n v="6"/>
    <n v="0.6470588235294118"/>
  </r>
  <r>
    <x v="5"/>
    <x v="2"/>
    <n v="16"/>
    <n v="16"/>
    <n v="359"/>
    <n v="567"/>
    <n v="124"/>
    <n v="0.63300696649029986"/>
    <n v="35"/>
    <n v="7"/>
    <n v="42"/>
    <n v="14"/>
    <s v="3:1"/>
    <n v="8"/>
    <x v="17"/>
    <x v="17"/>
    <n v="762"/>
    <n v="5045"/>
    <n v="13"/>
    <n v="3"/>
    <n v="0.8125"/>
  </r>
  <r>
    <x v="6"/>
    <x v="0"/>
    <n v="15"/>
    <n v="15"/>
    <n v="242"/>
    <n v="376"/>
    <n v="159"/>
    <n v="0.64346702127659572"/>
    <n v="26"/>
    <n v="7"/>
    <n v="33"/>
    <n v="9"/>
    <s v="3.66666666666667:1"/>
    <n v="5"/>
    <x v="18"/>
    <x v="18"/>
    <n v="1005"/>
    <n v="3762"/>
    <n v="11"/>
    <n v="5"/>
    <n v="0.73333333333333328"/>
  </r>
  <r>
    <x v="6"/>
    <x v="1"/>
    <n v="12"/>
    <n v="12"/>
    <n v="246"/>
    <n v="382"/>
    <n v="133"/>
    <n v="0.64382905759162301"/>
    <n v="16"/>
    <n v="2"/>
    <n v="18"/>
    <n v="13"/>
    <s v="1.38461538461538:1"/>
    <n v="4"/>
    <x v="19"/>
    <x v="19"/>
    <n v="767"/>
    <n v="3649"/>
    <n v="8"/>
    <n v="9"/>
    <n v="0.66666666666666663"/>
  </r>
  <r>
    <x v="6"/>
    <x v="2"/>
    <n v="12"/>
    <n v="12"/>
    <n v="203"/>
    <n v="326"/>
    <n v="112"/>
    <n v="0.62254938650306746"/>
    <n v="17"/>
    <n v="3"/>
    <n v="20"/>
    <n v="7"/>
    <s v="2.85714285714286:1"/>
    <n v="4"/>
    <x v="20"/>
    <x v="20"/>
    <n v="764"/>
    <n v="3006"/>
    <n v="10"/>
    <n v="7"/>
    <n v="0.83333333333333337"/>
  </r>
  <r>
    <x v="7"/>
    <x v="0"/>
    <n v="15"/>
    <n v="15"/>
    <n v="390"/>
    <n v="588"/>
    <n v="62"/>
    <n v="0.66311530612244896"/>
    <n v="38"/>
    <n v="2"/>
    <n v="40"/>
    <n v="6"/>
    <s v="6.66666666666667:1"/>
    <n v="2"/>
    <x v="21"/>
    <x v="21"/>
    <n v="308"/>
    <n v="5048"/>
    <n v="14"/>
    <n v="3"/>
    <n v="0.93333333333333335"/>
  </r>
  <r>
    <x v="7"/>
    <x v="1"/>
    <n v="17"/>
    <n v="17"/>
    <n v="436"/>
    <n v="658"/>
    <n v="66"/>
    <n v="0.66246398176291799"/>
    <n v="37"/>
    <n v="2"/>
    <n v="39"/>
    <n v="13"/>
    <s v="3:1"/>
    <n v="4"/>
    <x v="22"/>
    <x v="22"/>
    <n v="381"/>
    <n v="5220"/>
    <n v="12"/>
    <n v="5"/>
    <n v="0.70588235294117652"/>
  </r>
  <r>
    <x v="7"/>
    <x v="2"/>
    <n v="17"/>
    <n v="17"/>
    <n v="435"/>
    <n v="648"/>
    <n v="61"/>
    <n v="0.6711462962962963"/>
    <n v="41"/>
    <n v="4"/>
    <n v="45"/>
    <n v="12"/>
    <s v="3.75:1"/>
    <n v="5"/>
    <x v="23"/>
    <x v="23"/>
    <n v="358"/>
    <n v="5608"/>
    <n v="14"/>
    <n v="2"/>
    <n v="0.82352941176470584"/>
  </r>
  <r>
    <x v="8"/>
    <x v="0"/>
    <n v="10"/>
    <n v="10"/>
    <n v="186"/>
    <n v="290"/>
    <n v="36"/>
    <n v="0.64122931034482755"/>
    <n v="11"/>
    <n v="3"/>
    <n v="14"/>
    <n v="5"/>
    <s v="2.8:1"/>
    <n v="0"/>
    <x v="24"/>
    <x v="24"/>
    <n v="109"/>
    <n v="1923"/>
    <n v="10"/>
    <n v="6"/>
    <n v="1"/>
  </r>
  <r>
    <x v="8"/>
    <x v="1"/>
    <n v="13"/>
    <n v="13"/>
    <n v="263"/>
    <n v="388"/>
    <n v="42"/>
    <n v="0.6776850515463918"/>
    <n v="16"/>
    <n v="3"/>
    <n v="19"/>
    <n v="10"/>
    <s v="1.9:1"/>
    <n v="3"/>
    <x v="25"/>
    <x v="25"/>
    <n v="128"/>
    <n v="2781"/>
    <n v="9"/>
    <n v="8"/>
    <n v="0.69230769230769229"/>
  </r>
  <r>
    <x v="8"/>
    <x v="2"/>
    <n v="13"/>
    <n v="13"/>
    <n v="259"/>
    <n v="400"/>
    <n v="24"/>
    <n v="0.64734999999999998"/>
    <n v="25"/>
    <n v="0"/>
    <n v="25"/>
    <n v="8"/>
    <s v="3.125:1"/>
    <n v="2"/>
    <x v="26"/>
    <x v="26"/>
    <n v="70"/>
    <n v="3618"/>
    <n v="9"/>
    <n v="8"/>
    <n v="0.6923076923076922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s v="Green Bay Packers"/>
    <n v="230"/>
    <n v="5001"/>
    <n v="7660"/>
    <n v="719"/>
    <n v="0.65272206266318544"/>
    <n v="475"/>
    <n v="35"/>
    <n v="510"/>
    <n v="105"/>
    <s v="4.85714285714286:1"/>
    <n v="26"/>
    <n v="59055"/>
    <n v="7.7095300261096602"/>
    <n v="3466"/>
    <n v="62521"/>
    <n v="4"/>
    <n v="150"/>
    <n v="79"/>
    <n v="0.65217391304347827"/>
  </r>
  <r>
    <x v="1"/>
    <s v="Baltimore Ravens"/>
    <n v="70"/>
    <n v="1055"/>
    <n v="1655"/>
    <n v="727"/>
    <n v="0.63731223564954687"/>
    <n v="101"/>
    <n v="24"/>
    <n v="125"/>
    <n v="38"/>
    <s v="3.28947368421053:1"/>
    <n v="31"/>
    <n v="12209"/>
    <n v="7.3770392749244715"/>
    <n v="4437"/>
    <n v="16646"/>
    <n v="1"/>
    <n v="49"/>
    <n v="21"/>
    <n v="0.7"/>
  </r>
  <r>
    <x v="2"/>
    <s v="Kansas City Chiefs"/>
    <n v="80"/>
    <n v="1985"/>
    <n v="2993"/>
    <n v="299"/>
    <n v="0.66306416638823928"/>
    <n v="192"/>
    <n v="12"/>
    <n v="204"/>
    <n v="49"/>
    <s v="4.16326530612245:1"/>
    <n v="14"/>
    <n v="24241"/>
    <n v="8.0992315402606074"/>
    <n v="1547"/>
    <n v="25788"/>
    <n v="2"/>
    <n v="64"/>
    <n v="16"/>
    <n v="0.8"/>
  </r>
  <r>
    <x v="3"/>
    <s v="Cincinnati Bengals"/>
    <n v="42"/>
    <n v="1044"/>
    <n v="1530"/>
    <n v="517"/>
    <n v="0.68220294117647062"/>
    <n v="82"/>
    <n v="10"/>
    <n v="92"/>
    <n v="31"/>
    <s v="2.96774193548387:1"/>
    <n v="5"/>
    <n v="11774"/>
    <n v="7.6954248366013074"/>
    <n v="517"/>
    <n v="12291"/>
    <n v="0"/>
    <n v="24"/>
    <n v="17"/>
    <n v="0.5714285714285714"/>
  </r>
  <r>
    <x v="4"/>
    <s v="Philadelphia Eagles"/>
    <n v="45"/>
    <n v="648"/>
    <n v="1040"/>
    <n v="367"/>
    <n v="0.6229269230769231"/>
    <n v="44"/>
    <n v="26"/>
    <n v="70"/>
    <n v="19"/>
    <s v="3.68421052631579:1"/>
    <n v="15"/>
    <n v="7906"/>
    <n v="7.601923076923077"/>
    <n v="1898"/>
    <n v="9804"/>
    <n v="0"/>
    <n v="26"/>
    <n v="18"/>
    <n v="0.57777777777777772"/>
  </r>
  <r>
    <x v="5"/>
    <s v="Las Vegas Raiders"/>
    <n v="142"/>
    <n v="3201"/>
    <n v="4958"/>
    <n v="278"/>
    <n v="0.64547323517547395"/>
    <n v="217"/>
    <n v="6"/>
    <n v="223"/>
    <n v="99"/>
    <s v="2.25252525252525:1"/>
    <n v="30"/>
    <n v="35222"/>
    <n v="7.104074223477209"/>
    <n v="845"/>
    <n v="36067"/>
    <n v="0"/>
    <n v="63"/>
    <n v="79"/>
    <n v="0.44366197183098594"/>
  </r>
  <r>
    <x v="6"/>
    <s v="Miami Dolphins"/>
    <n v="36"/>
    <n v="708"/>
    <n v="1078"/>
    <n v="102"/>
    <n v="0.65662179962894252"/>
    <n v="52"/>
    <n v="6"/>
    <n v="58"/>
    <n v="23"/>
    <s v="2.52173913043478:1"/>
    <n v="30"/>
    <n v="8015"/>
    <n v="7.4350649350649354"/>
    <n v="307"/>
    <n v="8322"/>
    <n v="0"/>
    <n v="23"/>
    <n v="13"/>
    <n v="0.63888888888888884"/>
  </r>
  <r>
    <x v="7"/>
    <s v="Buffalo Bills"/>
    <n v="77"/>
    <n v="1604"/>
    <n v="2566"/>
    <n v="546"/>
    <n v="0.62494742790335156"/>
    <n v="138"/>
    <n v="38"/>
    <n v="176"/>
    <n v="60"/>
    <s v="2.93333333333333:1"/>
    <n v="29"/>
    <n v="18397"/>
    <n v="7.1695245518316444"/>
    <n v="3087"/>
    <n v="21484"/>
    <n v="0"/>
    <n v="52"/>
    <n v="25"/>
    <n v="0.67532467532467533"/>
  </r>
  <r>
    <x v="8"/>
    <s v="Baltimore Ravens"/>
    <n v="183"/>
    <n v="3881"/>
    <n v="6299"/>
    <n v="368"/>
    <n v="0.61597954437212254"/>
    <n v="232"/>
    <n v="16"/>
    <n v="248"/>
    <n v="147"/>
    <s v="1.68707482993197:1"/>
    <n v="24"/>
    <n v="42320"/>
    <n v="6.7185267502778219"/>
    <n v="862"/>
    <n v="43182"/>
    <n v="0"/>
    <n v="99"/>
    <n v="84"/>
    <n v="0.54098360655737709"/>
  </r>
  <r>
    <x v="9"/>
    <s v="Baltimore Ravens"/>
    <n v="20"/>
    <n v="121"/>
    <n v="234"/>
    <n v="52"/>
    <n v="0.51694401709401716"/>
    <n v="8"/>
    <n v="3"/>
    <n v="11"/>
    <n v="5"/>
    <s v="2.2:1"/>
    <n v="5"/>
    <n v="1734"/>
    <n v="7.4102564102564106"/>
    <n v="230"/>
    <n v="1964"/>
    <n v="0"/>
    <n v="4"/>
    <n v="4"/>
    <n v="0.2"/>
  </r>
  <r>
    <x v="10"/>
    <s v="Baltimore Ravens"/>
    <n v="67"/>
    <n v="861"/>
    <n v="1519"/>
    <n v="176"/>
    <n v="0.56667027649769586"/>
    <n v="48"/>
    <n v="2"/>
    <n v="50"/>
    <n v="54"/>
    <s v="0.925925925925926:1"/>
    <n v="42"/>
    <n v="8931"/>
    <n v="5.8795260039499668"/>
    <n v="572"/>
    <n v="9503"/>
    <n v="0"/>
    <n v="20"/>
    <n v="27"/>
    <n v="0.298507462686567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11EDD5-7274-4A86-A35C-808AA9AC1228}"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F1:H12" firstHeaderRow="0" firstDataRow="1" firstDataCol="1"/>
  <pivotFields count="21">
    <pivotField axis="axisRow" showAll="0">
      <items count="12">
        <item x="0"/>
        <item x="5"/>
        <item x="4"/>
        <item x="3"/>
        <item x="8"/>
        <item x="7"/>
        <item x="10"/>
        <item x="1"/>
        <item x="2"/>
        <item x="9"/>
        <item x="6"/>
        <item t="default"/>
      </items>
    </pivotField>
    <pivotField showAll="0"/>
    <pivotField showAll="0"/>
    <pivotField showAll="0"/>
    <pivotField showAll="0"/>
    <pivotField dataField="1" showAll="0"/>
    <pivotField numFmtId="9"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numFmtId="9" showAll="0"/>
  </pivotFields>
  <rowFields count="1">
    <field x="0"/>
  </rowFields>
  <rowItems count="11">
    <i>
      <x/>
    </i>
    <i>
      <x v="1"/>
    </i>
    <i>
      <x v="2"/>
    </i>
    <i>
      <x v="3"/>
    </i>
    <i>
      <x v="4"/>
    </i>
    <i>
      <x v="5"/>
    </i>
    <i>
      <x v="6"/>
    </i>
    <i>
      <x v="7"/>
    </i>
    <i>
      <x v="8"/>
    </i>
    <i>
      <x v="9"/>
    </i>
    <i>
      <x v="10"/>
    </i>
  </rowItems>
  <colFields count="1">
    <field x="-2"/>
  </colFields>
  <colItems count="2">
    <i>
      <x/>
    </i>
    <i i="1">
      <x v="1"/>
    </i>
  </colItems>
  <dataFields count="2">
    <dataField name="Sum of Rushes " fld="5" baseField="0" baseItem="0"/>
    <dataField name="Sum of Rushing Touchdowns" fld="8" baseField="0" baseItem="0"/>
  </dataFields>
  <chartFormats count="34">
    <chartFormat chart="2" format="39" series="1">
      <pivotArea type="data" outline="0" fieldPosition="0">
        <references count="1">
          <reference field="4294967294" count="1" selected="0">
            <x v="0"/>
          </reference>
        </references>
      </pivotArea>
    </chartFormat>
    <chartFormat chart="2" format="40">
      <pivotArea type="data" outline="0" fieldPosition="0">
        <references count="2">
          <reference field="4294967294" count="1" selected="0">
            <x v="0"/>
          </reference>
          <reference field="0" count="1" selected="0">
            <x v="0"/>
          </reference>
        </references>
      </pivotArea>
    </chartFormat>
    <chartFormat chart="2" format="41">
      <pivotArea type="data" outline="0" fieldPosition="0">
        <references count="2">
          <reference field="4294967294" count="1" selected="0">
            <x v="0"/>
          </reference>
          <reference field="0" count="1" selected="0">
            <x v="1"/>
          </reference>
        </references>
      </pivotArea>
    </chartFormat>
    <chartFormat chart="2" format="42">
      <pivotArea type="data" outline="0" fieldPosition="0">
        <references count="2">
          <reference field="4294967294" count="1" selected="0">
            <x v="0"/>
          </reference>
          <reference field="0" count="1" selected="0">
            <x v="2"/>
          </reference>
        </references>
      </pivotArea>
    </chartFormat>
    <chartFormat chart="2" format="43">
      <pivotArea type="data" outline="0" fieldPosition="0">
        <references count="2">
          <reference field="4294967294" count="1" selected="0">
            <x v="0"/>
          </reference>
          <reference field="0" count="1" selected="0">
            <x v="3"/>
          </reference>
        </references>
      </pivotArea>
    </chartFormat>
    <chartFormat chart="2" format="44">
      <pivotArea type="data" outline="0" fieldPosition="0">
        <references count="2">
          <reference field="4294967294" count="1" selected="0">
            <x v="0"/>
          </reference>
          <reference field="0" count="1" selected="0">
            <x v="4"/>
          </reference>
        </references>
      </pivotArea>
    </chartFormat>
    <chartFormat chart="2" format="45">
      <pivotArea type="data" outline="0" fieldPosition="0">
        <references count="2">
          <reference field="4294967294" count="1" selected="0">
            <x v="0"/>
          </reference>
          <reference field="0" count="1" selected="0">
            <x v="5"/>
          </reference>
        </references>
      </pivotArea>
    </chartFormat>
    <chartFormat chart="2" format="46">
      <pivotArea type="data" outline="0" fieldPosition="0">
        <references count="2">
          <reference field="4294967294" count="1" selected="0">
            <x v="0"/>
          </reference>
          <reference field="0" count="1" selected="0">
            <x v="6"/>
          </reference>
        </references>
      </pivotArea>
    </chartFormat>
    <chartFormat chart="2" format="47">
      <pivotArea type="data" outline="0" fieldPosition="0">
        <references count="2">
          <reference field="4294967294" count="1" selected="0">
            <x v="0"/>
          </reference>
          <reference field="0" count="1" selected="0">
            <x v="7"/>
          </reference>
        </references>
      </pivotArea>
    </chartFormat>
    <chartFormat chart="2" format="48">
      <pivotArea type="data" outline="0" fieldPosition="0">
        <references count="2">
          <reference field="4294967294" count="1" selected="0">
            <x v="0"/>
          </reference>
          <reference field="0" count="1" selected="0">
            <x v="8"/>
          </reference>
        </references>
      </pivotArea>
    </chartFormat>
    <chartFormat chart="2" format="49">
      <pivotArea type="data" outline="0" fieldPosition="0">
        <references count="2">
          <reference field="4294967294" count="1" selected="0">
            <x v="0"/>
          </reference>
          <reference field="0" count="1" selected="0">
            <x v="9"/>
          </reference>
        </references>
      </pivotArea>
    </chartFormat>
    <chartFormat chart="2" format="50">
      <pivotArea type="data" outline="0" fieldPosition="0">
        <references count="2">
          <reference field="4294967294" count="1" selected="0">
            <x v="0"/>
          </reference>
          <reference field="0" count="1" selected="0">
            <x v="10"/>
          </reference>
        </references>
      </pivotArea>
    </chartFormat>
    <chartFormat chart="2" format="51" series="1">
      <pivotArea type="data" outline="0" fieldPosition="0">
        <references count="1">
          <reference field="4294967294" count="1" selected="0">
            <x v="1"/>
          </reference>
        </references>
      </pivotArea>
    </chartFormat>
    <chartFormat chart="2" format="52">
      <pivotArea type="data" outline="0" fieldPosition="0">
        <references count="2">
          <reference field="4294967294" count="1" selected="0">
            <x v="1"/>
          </reference>
          <reference field="0" count="1" selected="0">
            <x v="0"/>
          </reference>
        </references>
      </pivotArea>
    </chartFormat>
    <chartFormat chart="2" format="53">
      <pivotArea type="data" outline="0" fieldPosition="0">
        <references count="2">
          <reference field="4294967294" count="1" selected="0">
            <x v="1"/>
          </reference>
          <reference field="0" count="1" selected="0">
            <x v="1"/>
          </reference>
        </references>
      </pivotArea>
    </chartFormat>
    <chartFormat chart="2" format="54">
      <pivotArea type="data" outline="0" fieldPosition="0">
        <references count="2">
          <reference field="4294967294" count="1" selected="0">
            <x v="1"/>
          </reference>
          <reference field="0" count="1" selected="0">
            <x v="2"/>
          </reference>
        </references>
      </pivotArea>
    </chartFormat>
    <chartFormat chart="2" format="55">
      <pivotArea type="data" outline="0" fieldPosition="0">
        <references count="2">
          <reference field="4294967294" count="1" selected="0">
            <x v="1"/>
          </reference>
          <reference field="0" count="1" selected="0">
            <x v="3"/>
          </reference>
        </references>
      </pivotArea>
    </chartFormat>
    <chartFormat chart="2" format="56">
      <pivotArea type="data" outline="0" fieldPosition="0">
        <references count="2">
          <reference field="4294967294" count="1" selected="0">
            <x v="1"/>
          </reference>
          <reference field="0" count="1" selected="0">
            <x v="4"/>
          </reference>
        </references>
      </pivotArea>
    </chartFormat>
    <chartFormat chart="2" format="57">
      <pivotArea type="data" outline="0" fieldPosition="0">
        <references count="2">
          <reference field="4294967294" count="1" selected="0">
            <x v="1"/>
          </reference>
          <reference field="0" count="1" selected="0">
            <x v="5"/>
          </reference>
        </references>
      </pivotArea>
    </chartFormat>
    <chartFormat chart="2" format="58">
      <pivotArea type="data" outline="0" fieldPosition="0">
        <references count="2">
          <reference field="4294967294" count="1" selected="0">
            <x v="1"/>
          </reference>
          <reference field="0" count="1" selected="0">
            <x v="6"/>
          </reference>
        </references>
      </pivotArea>
    </chartFormat>
    <chartFormat chart="2" format="59">
      <pivotArea type="data" outline="0" fieldPosition="0">
        <references count="2">
          <reference field="4294967294" count="1" selected="0">
            <x v="1"/>
          </reference>
          <reference field="0" count="1" selected="0">
            <x v="7"/>
          </reference>
        </references>
      </pivotArea>
    </chartFormat>
    <chartFormat chart="2" format="60">
      <pivotArea type="data" outline="0" fieldPosition="0">
        <references count="2">
          <reference field="4294967294" count="1" selected="0">
            <x v="1"/>
          </reference>
          <reference field="0" count="1" selected="0">
            <x v="8"/>
          </reference>
        </references>
      </pivotArea>
    </chartFormat>
    <chartFormat chart="2" format="61">
      <pivotArea type="data" outline="0" fieldPosition="0">
        <references count="2">
          <reference field="4294967294" count="1" selected="0">
            <x v="1"/>
          </reference>
          <reference field="0" count="1" selected="0">
            <x v="9"/>
          </reference>
        </references>
      </pivotArea>
    </chartFormat>
    <chartFormat chart="2" format="62">
      <pivotArea type="data" outline="0" fieldPosition="0">
        <references count="2">
          <reference field="4294967294" count="1" selected="0">
            <x v="1"/>
          </reference>
          <reference field="0" count="1" selected="0">
            <x v="1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FF5A34-2ED4-4EE4-A9AA-8C4788424911}" name="PivotTable2" cacheId="0"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B10" firstHeaderRow="1" firstDataRow="1" firstDataCol="1"/>
  <pivotFields count="21">
    <pivotField axis="axisRow" showAll="0">
      <items count="10">
        <item x="0"/>
        <item x="1"/>
        <item x="2"/>
        <item x="3"/>
        <item x="4"/>
        <item x="5"/>
        <item x="6"/>
        <item x="7"/>
        <item x="8"/>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28">
        <item x="24"/>
        <item x="8"/>
        <item x="12"/>
        <item x="2"/>
        <item x="16"/>
        <item x="25"/>
        <item x="20"/>
        <item x="5"/>
        <item x="9"/>
        <item x="10"/>
        <item x="18"/>
        <item x="22"/>
        <item x="14"/>
        <item x="19"/>
        <item x="17"/>
        <item x="4"/>
        <item x="1"/>
        <item x="3"/>
        <item x="15"/>
        <item x="11"/>
        <item x="21"/>
        <item x="23"/>
        <item x="0"/>
        <item x="6"/>
        <item x="13"/>
        <item x="26"/>
        <item x="7"/>
        <item t="default"/>
      </items>
    </pivotField>
    <pivotField showAll="0"/>
    <pivotField showAll="0"/>
    <pivotField showAll="0"/>
    <pivotField showAll="0"/>
    <pivotField showAll="0"/>
  </pivotFields>
  <rowFields count="1">
    <field x="0"/>
  </rowFields>
  <rowItems count="9">
    <i>
      <x/>
    </i>
    <i>
      <x v="1"/>
    </i>
    <i>
      <x v="2"/>
    </i>
    <i>
      <x v="3"/>
    </i>
    <i>
      <x v="4"/>
    </i>
    <i>
      <x v="5"/>
    </i>
    <i>
      <x v="6"/>
    </i>
    <i>
      <x v="7"/>
    </i>
    <i>
      <x v="8"/>
    </i>
  </rowItems>
  <colItems count="1">
    <i/>
  </colItems>
  <dataFields count="1">
    <dataField name="Sum of Passing Touchdowns" fld="8" baseField="0" baseItem="0"/>
  </dataFields>
  <chartFormats count="3">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2EE255-2E37-4A01-9E16-E9CB1C1F7788}" name="QB_played_stat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1:E20" firstHeaderRow="0" firstDataRow="1" firstDataCol="1"/>
  <pivotFields count="21">
    <pivotField axis="axisRow" showAll="0">
      <items count="10">
        <item x="0"/>
        <item x="1"/>
        <item x="2"/>
        <item x="3"/>
        <item x="4"/>
        <item x="5"/>
        <item x="6"/>
        <item x="7"/>
        <item x="8"/>
        <item t="default"/>
      </items>
    </pivotField>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s>
  <rowFields count="1">
    <field x="0"/>
  </rowFields>
  <rowItems count="9">
    <i>
      <x/>
    </i>
    <i>
      <x v="1"/>
    </i>
    <i>
      <x v="2"/>
    </i>
    <i>
      <x v="3"/>
    </i>
    <i>
      <x v="4"/>
    </i>
    <i>
      <x v="5"/>
    </i>
    <i>
      <x v="6"/>
    </i>
    <i>
      <x v="7"/>
    </i>
    <i>
      <x v="8"/>
    </i>
  </rowItems>
  <colFields count="1">
    <field x="-2"/>
  </colFields>
  <colItems count="4">
    <i>
      <x/>
    </i>
    <i i="1">
      <x v="1"/>
    </i>
    <i i="2">
      <x v="2"/>
    </i>
    <i i="3">
      <x v="3"/>
    </i>
  </colItems>
  <dataFields count="4">
    <dataField name="Sum of Games Played " fld="3" baseField="0" baseItem="0"/>
    <dataField name="Sum of Touchdowns" fld="10" baseField="0" baseItem="0"/>
    <dataField name="Sum of Intercerptions" fld="11" baseField="0" baseItem="0"/>
    <dataField name="Sum of Passing Yard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CA15BD-ACC7-447B-8091-28DEC2576CD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C1:E10" firstHeaderRow="0" firstDataRow="1" firstDataCol="1"/>
  <pivotFields count="21">
    <pivotField axis="axisRow" showAll="0">
      <items count="10">
        <item x="0"/>
        <item x="1"/>
        <item x="2"/>
        <item x="3"/>
        <item x="4"/>
        <item x="5"/>
        <item x="6"/>
        <item x="7"/>
        <item x="8"/>
        <item t="default"/>
      </items>
    </pivotField>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i>
    <i>
      <x v="1"/>
    </i>
    <i>
      <x v="2"/>
    </i>
    <i>
      <x v="3"/>
    </i>
    <i>
      <x v="4"/>
    </i>
    <i>
      <x v="5"/>
    </i>
    <i>
      <x v="6"/>
    </i>
    <i>
      <x v="7"/>
    </i>
    <i>
      <x v="8"/>
    </i>
  </rowItems>
  <colFields count="1">
    <field x="-2"/>
  </colFields>
  <colItems count="2">
    <i>
      <x/>
    </i>
    <i i="1">
      <x v="1"/>
    </i>
  </colItems>
  <dataFields count="2">
    <dataField name="Sum of Completion " fld="4" baseField="0" baseItem="0"/>
    <dataField name="Sum of Attempts " fld="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E104C-A4E9-4B7C-9BEB-DE55667DE8F6}"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I1:J11" firstHeaderRow="1" firstDataRow="2" firstDataCol="1"/>
  <pivotFields count="21">
    <pivotField axis="axisRow" showAll="0">
      <items count="10">
        <item x="0"/>
        <item x="1"/>
        <item x="2"/>
        <item x="3"/>
        <item x="4"/>
        <item x="5"/>
        <item x="6"/>
        <item x="7"/>
        <item x="8"/>
        <item t="default"/>
      </items>
    </pivotField>
    <pivotField axis="axisCol" showAll="0">
      <items count="4">
        <item h="1" x="0"/>
        <item h="1"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9">
    <i>
      <x/>
    </i>
    <i>
      <x v="1"/>
    </i>
    <i>
      <x v="2"/>
    </i>
    <i>
      <x v="3"/>
    </i>
    <i>
      <x v="4"/>
    </i>
    <i>
      <x v="5"/>
    </i>
    <i>
      <x v="6"/>
    </i>
    <i>
      <x v="7"/>
    </i>
    <i>
      <x v="8"/>
    </i>
  </rowItems>
  <colFields count="1">
    <field x="1"/>
  </colFields>
  <colItems count="1">
    <i>
      <x v="2"/>
    </i>
  </colItems>
  <dataFields count="1">
    <dataField name="Sum of Passing Yards" fld="14"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1" count="1" selected="0">
            <x v="1"/>
          </reference>
        </references>
      </pivotArea>
    </chartFormat>
    <chartFormat chart="2" format="7"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A94CA8-E5F8-4740-9CA4-34DA717A49A4}"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13:H24" firstHeaderRow="0" firstDataRow="1" firstDataCol="1"/>
  <pivotFields count="21">
    <pivotField axis="axisRow" showAll="0">
      <items count="12">
        <item x="0"/>
        <item x="5"/>
        <item x="4"/>
        <item x="3"/>
        <item x="8"/>
        <item x="7"/>
        <item x="10"/>
        <item x="1"/>
        <item x="2"/>
        <item x="9"/>
        <item x="6"/>
        <item t="default"/>
      </items>
    </pivotField>
    <pivotField showAll="0"/>
    <pivotField showAll="0"/>
    <pivotField showAll="0"/>
    <pivotField showAll="0"/>
    <pivotField showAll="0"/>
    <pivotField numFmtId="9"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numFmtId="9" showAll="0"/>
  </pivotFields>
  <rowFields count="1">
    <field x="0"/>
  </rowFields>
  <rowItems count="11">
    <i>
      <x/>
    </i>
    <i>
      <x v="1"/>
    </i>
    <i>
      <x v="2"/>
    </i>
    <i>
      <x v="3"/>
    </i>
    <i>
      <x v="4"/>
    </i>
    <i>
      <x v="5"/>
    </i>
    <i>
      <x v="6"/>
    </i>
    <i>
      <x v="7"/>
    </i>
    <i>
      <x v="8"/>
    </i>
    <i>
      <x v="9"/>
    </i>
    <i>
      <x v="10"/>
    </i>
  </rowItems>
  <colFields count="1">
    <field x="-2"/>
  </colFields>
  <colItems count="2">
    <i>
      <x/>
    </i>
    <i i="1">
      <x v="1"/>
    </i>
  </colItems>
  <dataFields count="2">
    <dataField name="Sum of Intercerptions" fld="10" baseField="0" baseItem="0"/>
    <dataField name="Sum of Fumble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B_Name" xr10:uid="{7208AF05-F188-4937-9EE6-5354EC8F56AF}" sourceName="QB Name">
  <pivotTables>
    <pivotTable tabId="3" name="PivotTable2"/>
    <pivotTable tabId="3" name="PivotTable3"/>
    <pivotTable tabId="3" name="PivotTable6"/>
    <pivotTable tabId="3" name="QB_played_stats"/>
  </pivotTables>
  <data>
    <tabular pivotCacheId="1108942074">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B Name" xr10:uid="{6D7952CD-4AF8-4432-BD79-8F94FF2F63D5}" cache="Slicer_QB_Name" caption="QB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5924EC-43A7-4317-B5B9-AACE8F880800}" name="QB_Raw_Data" displayName="QB_Raw_Data" ref="A1:U28" totalsRowShown="0">
  <autoFilter ref="A1:U28" xr:uid="{B35924EC-43A7-4317-B5B9-AACE8F880800}"/>
  <sortState xmlns:xlrd2="http://schemas.microsoft.com/office/spreadsheetml/2017/richdata2" ref="A2:U28">
    <sortCondition ref="A1:A28"/>
  </sortState>
  <tableColumns count="21">
    <tableColumn id="1" xr3:uid="{F850A834-3224-4D05-9990-556B5433D231}" name="QB Name"/>
    <tableColumn id="2" xr3:uid="{CAE3B85B-4651-4D6A-A1FA-876A26FF61C5}" name="Years Included"/>
    <tableColumn id="3" xr3:uid="{7485F13C-614E-45FD-B499-74CB2976E348}" name="Games Started"/>
    <tableColumn id="4" xr3:uid="{7943C565-B873-4C80-89E9-D39519118504}" name="Games Played "/>
    <tableColumn id="5" xr3:uid="{8AE1EB61-9718-4506-83DE-1E0678568252}" name="Completion "/>
    <tableColumn id="6" xr3:uid="{955579DD-D224-42AA-AA15-D96400445AF1}" name="Attempts "/>
    <tableColumn id="7" xr3:uid="{C3BBD204-A081-4CEE-A769-A218A5DD555D}" name="Rushes "/>
    <tableColumn id="8" xr3:uid="{F78333AF-E45A-4CAD-BFBE-C57BD11E52E1}" name="Completion Rate" dataDxfId="14">
      <calculatedColumnFormula>QB_Raw_Data[[#This Row],[Completion ]]/QB_Raw_Data[[#This Row],[Attempts ]]-0.3*0.05/100</calculatedColumnFormula>
    </tableColumn>
    <tableColumn id="22" xr3:uid="{DB1E80C9-0D48-4D2F-BDB0-FD13CCFC91F0}" name="Passing Touchdowns"/>
    <tableColumn id="21" xr3:uid="{10B37875-5E74-4D76-B7BF-06CCB75498BF}" name="Rushing Touchdowns"/>
    <tableColumn id="9" xr3:uid="{AF74BA0A-BD65-409A-9B3F-65C5DD96391A}" name="Touchdowns" dataDxfId="13">
      <calculatedColumnFormula>QB_Raw_Data[[#This Row],[Passing Touchdowns]]+QB_Raw_Data[[#This Row],[Rushing Touchdowns]]</calculatedColumnFormula>
    </tableColumn>
    <tableColumn id="10" xr3:uid="{724609CC-C6D5-41E4-AE45-22E761482A7C}" name="Intercerptions"/>
    <tableColumn id="11" xr3:uid="{F93214EB-2AE9-4B2A-B388-D1979B46ACF0}" name="Ratio" dataDxfId="12">
      <calculatedColumnFormula>QB_Raw_Data[[#This Row],[Touchdowns]]/QB_Raw_Data[[#This Row],[Intercerptions]]&amp;":"&amp;"1"</calculatedColumnFormula>
    </tableColumn>
    <tableColumn id="12" xr3:uid="{D6139919-793F-4F6F-9D0A-86D5960C405E}" name="Fumbles"/>
    <tableColumn id="13" xr3:uid="{0AA051B9-4494-4EEE-A686-ACED6A547503}" name="Passing Yards"/>
    <tableColumn id="14" xr3:uid="{075BF2C0-E5BB-42BF-8595-BC232130296E}" name="Yards Per Attempt" dataDxfId="11">
      <calculatedColumnFormula>QB_Raw_Data[[#This Row],[Passing Yards]]/QB_Raw_Data[[#This Row],[Attempts ]]</calculatedColumnFormula>
    </tableColumn>
    <tableColumn id="15" xr3:uid="{6EF2061C-A8D5-452B-A425-FB102DF81D53}" name="Rushing Yards"/>
    <tableColumn id="16" xr3:uid="{B22F250B-44AE-4366-B3A3-BD89F58CB2FF}" name="Total Yards" dataDxfId="10">
      <calculatedColumnFormula>QB_Raw_Data[[#This Row],[Passing Yards]]+QB_Raw_Data[[#This Row],[Rushing Yards]]</calculatedColumnFormula>
    </tableColumn>
    <tableColumn id="18" xr3:uid="{E2AB6606-1ABD-4F68-AFD8-A21D04CE2EAF}" name="Wins "/>
    <tableColumn id="19" xr3:uid="{31B75337-6C92-40E3-A826-99B5C13D82D4}" name="Loses"/>
    <tableColumn id="20" xr3:uid="{63F7A0EA-3FB1-4EEA-A09C-0C0FC2F7996F}" name="Win Percentage" dataDxfId="9">
      <calculatedColumnFormula>QB_Raw_Data[[#This Row],[Wins ]]/QB_Raw_Data[[#This Row],[Games Played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78EE56-5150-4C1E-8374-9A040984C951}" name="QB_Careers" displayName="QB_Careers" ref="A1:U12" totalsRowShown="0" headerRowDxfId="8" headerRowBorderDxfId="7" tableBorderDxfId="6">
  <autoFilter ref="A1:U12" xr:uid="{9F78EE56-5150-4C1E-8374-9A040984C951}"/>
  <tableColumns count="21">
    <tableColumn id="1" xr3:uid="{938D392E-74AA-48EC-B656-2D9D8EB2E6BD}" name="QB Name"/>
    <tableColumn id="2" xr3:uid="{D73F96D8-CA91-4BF7-A7CB-CCFB89C232BD}" name="Teams"/>
    <tableColumn id="3" xr3:uid="{35FCACD1-58DD-4C7E-8392-5AF8ABAA68CD}" name="Games Played "/>
    <tableColumn id="4" xr3:uid="{3EA6AE81-8284-4EAE-A3A5-DD6982A63573}" name="Completion "/>
    <tableColumn id="5" xr3:uid="{BFE6910B-8D8A-441B-87C4-191EBFDF0BDE}" name="Attempts "/>
    <tableColumn id="6" xr3:uid="{FFA6D4C4-B117-4607-B413-A7E9A88D8549}" name="Rushes "/>
    <tableColumn id="7" xr3:uid="{511377B1-C4BB-489D-A4B3-12DDE02F71CB}" name="Completion Rate" dataDxfId="5">
      <calculatedColumnFormula>QB_Careers[[#This Row],[Completion ]]/QB_Careers[[#This Row],[Attempts ]]-0.3*0.05/100</calculatedColumnFormula>
    </tableColumn>
    <tableColumn id="8" xr3:uid="{DD4C278A-9A4C-43AC-8C08-CB713CB8CD1C}" name="Passing Touchdowns"/>
    <tableColumn id="9" xr3:uid="{8E9297A1-EA37-4760-B4A2-69017BB3ABA4}" name="Rushing Touchdowns"/>
    <tableColumn id="10" xr3:uid="{21018838-1C4A-4895-A495-F80957DCFF55}" name="Touchdowns" dataDxfId="4">
      <calculatedColumnFormula>QB_Careers[[#This Row],[Passing Touchdowns]]+QB_Careers[[#This Row],[Rushing Touchdowns]]</calculatedColumnFormula>
    </tableColumn>
    <tableColumn id="11" xr3:uid="{806EFEEE-F670-4A1F-873A-CCCF9A1D48FF}" name="Intercerptions"/>
    <tableColumn id="12" xr3:uid="{929F8CE4-0FE7-4532-A7F4-7087A384B25C}" name="Ratio" dataDxfId="3">
      <calculatedColumnFormula>QB_Careers[[#This Row],[Touchdowns]]/QB_Careers[[#This Row],[Intercerptions]]&amp;":"&amp;"1"</calculatedColumnFormula>
    </tableColumn>
    <tableColumn id="13" xr3:uid="{8E21E05D-BAF8-49BA-8343-F0AA93143757}" name="Fumbles"/>
    <tableColumn id="14" xr3:uid="{C1D51C53-4921-4422-9457-67CD11534E94}" name="Passing Yards"/>
    <tableColumn id="15" xr3:uid="{DBD1B87F-4B77-4BCC-A678-62B016299950}" name="Yards Per Attempt" dataDxfId="2">
      <calculatedColumnFormula>QB_Careers[[#This Row],[Passing Yards]]/QB_Careers[[#This Row],[Attempts ]]</calculatedColumnFormula>
    </tableColumn>
    <tableColumn id="16" xr3:uid="{FBE375B3-C367-4CE5-BBF5-5798F55EB0E2}" name="Rushing Yards"/>
    <tableColumn id="17" xr3:uid="{8D7478BB-1058-4C25-8780-77E56B46AB99}" name="Total Yards" dataDxfId="1">
      <calculatedColumnFormula>QB_Careers[[#This Row],[Rushing Yards]]+QB_Careers[[#This Row],[Passing Yards]]</calculatedColumnFormula>
    </tableColumn>
    <tableColumn id="18" xr3:uid="{EBEB15E6-85AD-47FF-A473-87F5E92FF1C6}" name="MVPs (season)"/>
    <tableColumn id="19" xr3:uid="{9B5FFCC4-FFE4-429C-B3C0-4FF0CCEFF9EF}" name="Wins "/>
    <tableColumn id="20" xr3:uid="{44897398-547C-4394-9650-34ED2338EB83}" name="Loses"/>
    <tableColumn id="21" xr3:uid="{E0C11C0D-DF52-4351-8261-91C0184A0AE3}" name="Win Percentage" dataDxfId="0">
      <calculatedColumnFormula>QB_Careers[[#This Row],[Wins ]]/QB_Careers[[#This Row],[Games Played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D479B-4BA8-4E78-B48F-58380D836CAE}">
  <dimension ref="A3:D7"/>
  <sheetViews>
    <sheetView showGridLines="0" tabSelected="1" zoomScale="60" zoomScaleNormal="60" workbookViewId="0">
      <selection activeCell="D13" sqref="D13"/>
    </sheetView>
  </sheetViews>
  <sheetFormatPr defaultRowHeight="15" x14ac:dyDescent="0.25"/>
  <cols>
    <col min="1" max="1" width="15" style="10" bestFit="1" customWidth="1"/>
    <col min="2" max="2" width="18.5703125" style="10" bestFit="1" customWidth="1"/>
    <col min="3" max="3" width="15.42578125" style="10" bestFit="1" customWidth="1"/>
    <col min="4" max="4" width="18" style="10" customWidth="1"/>
    <col min="5" max="16384" width="9.140625" style="10"/>
  </cols>
  <sheetData>
    <row r="3" spans="1:4" ht="15.75" thickBot="1" x14ac:dyDescent="0.3"/>
    <row r="4" spans="1:4" ht="15.75" thickBot="1" x14ac:dyDescent="0.3">
      <c r="B4" s="12" t="s">
        <v>51</v>
      </c>
      <c r="C4" s="12" t="s">
        <v>23</v>
      </c>
    </row>
    <row r="5" spans="1:4" ht="15.75" thickBot="1" x14ac:dyDescent="0.3"/>
    <row r="6" spans="1:4" ht="15.75" thickBot="1" x14ac:dyDescent="0.3">
      <c r="A6" s="12" t="s">
        <v>52</v>
      </c>
      <c r="B6" s="12" t="s">
        <v>6</v>
      </c>
      <c r="C6" s="12" t="s">
        <v>53</v>
      </c>
      <c r="D6" s="12" t="s">
        <v>11</v>
      </c>
    </row>
    <row r="7" spans="1:4" ht="15.75" thickBot="1" x14ac:dyDescent="0.3">
      <c r="A7" s="12" cm="1">
        <f t="array" ref="A7">_xlfn._xlws.FILTER(QB_Careers[[Games Played ]],QB_Careers[QB Name]='Dash Board'!C4, " -- ")</f>
        <v>142</v>
      </c>
      <c r="B7" s="12" cm="1">
        <f t="array" ref="B7">_xlfn._xlws.FILTER(QB_Careers[Passing Touchdowns],QB_Careers[QB Name]='Dash Board'!C4," --")</f>
        <v>217</v>
      </c>
      <c r="C7" s="12" cm="1">
        <f t="array" ref="C7">_xlfn._xlws.FILTER(QB_Careers[Intercerptions],QB_Careers[QB Name]=C4, " -- ")</f>
        <v>99</v>
      </c>
      <c r="D7" s="12" cm="1">
        <f t="array" ref="D7">_xlfn._xlws.FILTER(QB_Careers[Intercerptions], QB_Careers[QB Name]='Dash Board'!C4, " -- ")</f>
        <v>99</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6596364-C0CB-4A73-B706-CF99956BF834}">
          <x14:formula1>
            <xm:f>_xlfn.ANCHORARRAY(List!$A$1)</xm:f>
          </x14:formula1>
          <xm:sqref>C4</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EABB9-23DD-4025-A7E5-3572B427D1B0}">
  <dimension ref="A1:A11"/>
  <sheetViews>
    <sheetView workbookViewId="0">
      <selection activeCell="A2" sqref="A2"/>
    </sheetView>
  </sheetViews>
  <sheetFormatPr defaultRowHeight="15" x14ac:dyDescent="0.25"/>
  <cols>
    <col min="1" max="1" width="16.28515625" bestFit="1" customWidth="1"/>
  </cols>
  <sheetData>
    <row r="1" spans="1:1" x14ac:dyDescent="0.25">
      <c r="A1" t="str" cm="1">
        <f t="array" ref="A1:A11">_xlfn.UNIQUE(QB_Careers[QB Name],TRUE)</f>
        <v>Aaron Rodgers</v>
      </c>
    </row>
    <row r="2" spans="1:1" x14ac:dyDescent="0.25">
      <c r="A2" t="str">
        <v>Lamar Jackson</v>
      </c>
    </row>
    <row r="3" spans="1:1" x14ac:dyDescent="0.25">
      <c r="A3" t="str">
        <v>Patrick Mahomes</v>
      </c>
    </row>
    <row r="4" spans="1:1" x14ac:dyDescent="0.25">
      <c r="A4" t="str">
        <v>Joe Burrow</v>
      </c>
    </row>
    <row r="5" spans="1:1" x14ac:dyDescent="0.25">
      <c r="A5" t="str">
        <v>Jalen Hurts</v>
      </c>
    </row>
    <row r="6" spans="1:1" x14ac:dyDescent="0.25">
      <c r="A6" t="str">
        <v>Derek Carr</v>
      </c>
    </row>
    <row r="7" spans="1:1" x14ac:dyDescent="0.25">
      <c r="A7" t="str">
        <v>Tua Tagovailoa</v>
      </c>
    </row>
    <row r="8" spans="1:1" x14ac:dyDescent="0.25">
      <c r="A8" t="str">
        <v>Josh Allen</v>
      </c>
    </row>
    <row r="9" spans="1:1" x14ac:dyDescent="0.25">
      <c r="A9" t="str">
        <v>Joe Flacco</v>
      </c>
    </row>
    <row r="10" spans="1:1" x14ac:dyDescent="0.25">
      <c r="A10" t="str">
        <v>Troy Smith</v>
      </c>
    </row>
    <row r="11" spans="1:1" x14ac:dyDescent="0.25">
      <c r="A11" t="str">
        <v>Kyle Boller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13A9-7455-4DAF-8AA3-1DFD9CFFD6CE}">
  <dimension ref="A1:J24"/>
  <sheetViews>
    <sheetView topLeftCell="C1" workbookViewId="0">
      <selection activeCell="G3" sqref="G3"/>
    </sheetView>
  </sheetViews>
  <sheetFormatPr defaultRowHeight="15" x14ac:dyDescent="0.25"/>
  <cols>
    <col min="1" max="1" width="16.28515625" bestFit="1" customWidth="1"/>
    <col min="2" max="2" width="26.28515625" bestFit="1" customWidth="1"/>
    <col min="3" max="3" width="19" bestFit="1" customWidth="1"/>
    <col min="4" max="4" width="20.42578125" bestFit="1" customWidth="1"/>
    <col min="5" max="5" width="19.7109375" bestFit="1" customWidth="1"/>
    <col min="6" max="6" width="16.28515625" bestFit="1" customWidth="1"/>
    <col min="7" max="7" width="14.42578125" bestFit="1" customWidth="1"/>
    <col min="8" max="8" width="26.7109375" bestFit="1" customWidth="1"/>
    <col min="9" max="9" width="19.7109375" bestFit="1" customWidth="1"/>
    <col min="10" max="10" width="16.28515625" bestFit="1" customWidth="1"/>
    <col min="11" max="12" width="5" bestFit="1" customWidth="1"/>
    <col min="13" max="14" width="11.28515625" bestFit="1" customWidth="1"/>
    <col min="15" max="28" width="16.28515625" bestFit="1" customWidth="1"/>
    <col min="29" max="29" width="11.28515625" bestFit="1" customWidth="1"/>
  </cols>
  <sheetData>
    <row r="1" spans="1:10" x14ac:dyDescent="0.25">
      <c r="A1" s="8" t="s">
        <v>43</v>
      </c>
      <c r="B1" t="s">
        <v>45</v>
      </c>
      <c r="C1" s="8" t="s">
        <v>43</v>
      </c>
      <c r="D1" t="s">
        <v>46</v>
      </c>
      <c r="E1" t="s">
        <v>47</v>
      </c>
      <c r="F1" s="8" t="s">
        <v>43</v>
      </c>
      <c r="G1" t="s">
        <v>54</v>
      </c>
      <c r="H1" t="s">
        <v>55</v>
      </c>
      <c r="I1" s="8" t="s">
        <v>44</v>
      </c>
      <c r="J1" s="8" t="s">
        <v>57</v>
      </c>
    </row>
    <row r="2" spans="1:10" x14ac:dyDescent="0.25">
      <c r="A2" s="9" t="s">
        <v>16</v>
      </c>
      <c r="B2" s="11">
        <v>111</v>
      </c>
      <c r="C2" s="9" t="s">
        <v>16</v>
      </c>
      <c r="D2" s="11">
        <v>1088</v>
      </c>
      <c r="E2" s="11">
        <v>1599</v>
      </c>
      <c r="F2" s="9" t="s">
        <v>16</v>
      </c>
      <c r="G2">
        <v>719</v>
      </c>
      <c r="H2">
        <v>35</v>
      </c>
      <c r="I2" s="8" t="s">
        <v>43</v>
      </c>
      <c r="J2">
        <v>2022</v>
      </c>
    </row>
    <row r="3" spans="1:10" x14ac:dyDescent="0.25">
      <c r="A3" s="9" t="s">
        <v>23</v>
      </c>
      <c r="B3" s="11">
        <v>74</v>
      </c>
      <c r="C3" s="9" t="s">
        <v>23</v>
      </c>
      <c r="D3" s="11">
        <v>1081</v>
      </c>
      <c r="E3" s="11">
        <v>1645</v>
      </c>
      <c r="F3" s="9" t="s">
        <v>23</v>
      </c>
      <c r="G3">
        <v>278</v>
      </c>
      <c r="H3">
        <v>6</v>
      </c>
      <c r="I3" s="9" t="s">
        <v>16</v>
      </c>
      <c r="J3" s="11">
        <v>3695</v>
      </c>
    </row>
    <row r="4" spans="1:10" x14ac:dyDescent="0.25">
      <c r="A4" s="9" t="s">
        <v>28</v>
      </c>
      <c r="B4" s="11">
        <v>40</v>
      </c>
      <c r="C4" s="9" t="s">
        <v>28</v>
      </c>
      <c r="D4" s="11">
        <v>481</v>
      </c>
      <c r="E4" s="11">
        <v>714</v>
      </c>
      <c r="F4" s="9" t="s">
        <v>22</v>
      </c>
      <c r="G4">
        <v>367</v>
      </c>
      <c r="H4">
        <v>26</v>
      </c>
      <c r="I4" s="9" t="s">
        <v>23</v>
      </c>
      <c r="J4" s="11">
        <v>3522</v>
      </c>
    </row>
    <row r="5" spans="1:10" x14ac:dyDescent="0.25">
      <c r="A5" s="9" t="s">
        <v>22</v>
      </c>
      <c r="B5" s="11">
        <v>44</v>
      </c>
      <c r="C5" s="9" t="s">
        <v>22</v>
      </c>
      <c r="D5" s="11">
        <v>648</v>
      </c>
      <c r="E5" s="11">
        <v>1040</v>
      </c>
      <c r="F5" s="9" t="s">
        <v>21</v>
      </c>
      <c r="G5">
        <v>517</v>
      </c>
      <c r="H5">
        <v>10</v>
      </c>
      <c r="I5" s="9" t="s">
        <v>28</v>
      </c>
      <c r="J5" s="11">
        <v>1102</v>
      </c>
    </row>
    <row r="6" spans="1:10" x14ac:dyDescent="0.25">
      <c r="A6" s="9" t="s">
        <v>21</v>
      </c>
      <c r="B6" s="11">
        <v>82</v>
      </c>
      <c r="C6" s="9" t="s">
        <v>21</v>
      </c>
      <c r="D6" s="11">
        <v>1044</v>
      </c>
      <c r="E6" s="11">
        <v>1530</v>
      </c>
      <c r="F6" s="9" t="s">
        <v>34</v>
      </c>
      <c r="G6">
        <v>368</v>
      </c>
      <c r="H6">
        <v>16</v>
      </c>
      <c r="I6" s="9" t="s">
        <v>22</v>
      </c>
      <c r="J6" s="11">
        <v>3701</v>
      </c>
    </row>
    <row r="7" spans="1:10" x14ac:dyDescent="0.25">
      <c r="A7" s="9" t="s">
        <v>24</v>
      </c>
      <c r="B7" s="11">
        <v>108</v>
      </c>
      <c r="C7" s="9" t="s">
        <v>24</v>
      </c>
      <c r="D7" s="11">
        <v>1164</v>
      </c>
      <c r="E7" s="11">
        <v>1785</v>
      </c>
      <c r="F7" s="9" t="s">
        <v>24</v>
      </c>
      <c r="G7">
        <v>546</v>
      </c>
      <c r="H7">
        <v>38</v>
      </c>
      <c r="I7" s="9" t="s">
        <v>21</v>
      </c>
      <c r="J7" s="11">
        <v>4475</v>
      </c>
    </row>
    <row r="8" spans="1:10" x14ac:dyDescent="0.25">
      <c r="A8" s="9" t="s">
        <v>15</v>
      </c>
      <c r="B8" s="11">
        <v>59</v>
      </c>
      <c r="C8" s="9" t="s">
        <v>15</v>
      </c>
      <c r="D8" s="11">
        <v>691</v>
      </c>
      <c r="E8" s="11">
        <v>1084</v>
      </c>
      <c r="F8" s="9" t="s">
        <v>36</v>
      </c>
      <c r="G8">
        <v>176</v>
      </c>
      <c r="H8">
        <v>2</v>
      </c>
      <c r="I8" s="9" t="s">
        <v>24</v>
      </c>
      <c r="J8" s="11">
        <v>4283</v>
      </c>
    </row>
    <row r="9" spans="1:10" x14ac:dyDescent="0.25">
      <c r="A9" s="9" t="s">
        <v>20</v>
      </c>
      <c r="B9" s="11">
        <v>116</v>
      </c>
      <c r="C9" s="9" t="s">
        <v>20</v>
      </c>
      <c r="D9" s="11">
        <v>1261</v>
      </c>
      <c r="E9" s="11">
        <v>1894</v>
      </c>
      <c r="F9" s="9" t="s">
        <v>15</v>
      </c>
      <c r="G9">
        <v>727</v>
      </c>
      <c r="H9">
        <v>24</v>
      </c>
      <c r="I9" s="9" t="s">
        <v>15</v>
      </c>
      <c r="J9" s="11">
        <v>2242</v>
      </c>
    </row>
    <row r="10" spans="1:10" x14ac:dyDescent="0.25">
      <c r="A10" s="9" t="s">
        <v>42</v>
      </c>
      <c r="B10" s="11">
        <v>52</v>
      </c>
      <c r="C10" s="9" t="s">
        <v>42</v>
      </c>
      <c r="D10" s="11">
        <v>708</v>
      </c>
      <c r="E10" s="11">
        <v>1078</v>
      </c>
      <c r="F10" s="9" t="s">
        <v>20</v>
      </c>
      <c r="G10">
        <v>299</v>
      </c>
      <c r="H10">
        <v>12</v>
      </c>
      <c r="I10" s="9" t="s">
        <v>20</v>
      </c>
      <c r="J10" s="11">
        <v>5250</v>
      </c>
    </row>
    <row r="11" spans="1:10" x14ac:dyDescent="0.25">
      <c r="A11" s="8" t="s">
        <v>43</v>
      </c>
      <c r="B11" t="s">
        <v>49</v>
      </c>
      <c r="C11" t="s">
        <v>50</v>
      </c>
      <c r="D11" t="s">
        <v>48</v>
      </c>
      <c r="E11" t="s">
        <v>44</v>
      </c>
      <c r="F11" s="9" t="s">
        <v>35</v>
      </c>
      <c r="G11">
        <v>52</v>
      </c>
      <c r="H11">
        <v>3</v>
      </c>
      <c r="I11" s="9" t="s">
        <v>42</v>
      </c>
      <c r="J11" s="11">
        <v>3548</v>
      </c>
    </row>
    <row r="12" spans="1:10" x14ac:dyDescent="0.25">
      <c r="A12" s="9" t="s">
        <v>16</v>
      </c>
      <c r="B12" s="11">
        <v>49</v>
      </c>
      <c r="C12" s="11">
        <v>118</v>
      </c>
      <c r="D12" s="11">
        <v>21</v>
      </c>
      <c r="E12" s="11">
        <v>12109</v>
      </c>
      <c r="F12" s="9" t="s">
        <v>42</v>
      </c>
      <c r="G12">
        <v>102</v>
      </c>
      <c r="H12">
        <v>6</v>
      </c>
    </row>
    <row r="13" spans="1:10" x14ac:dyDescent="0.25">
      <c r="A13" s="9" t="s">
        <v>23</v>
      </c>
      <c r="B13" s="11">
        <v>48</v>
      </c>
      <c r="C13" s="11">
        <v>77</v>
      </c>
      <c r="D13" s="11">
        <v>37</v>
      </c>
      <c r="E13" s="11">
        <v>12429</v>
      </c>
      <c r="F13" s="8" t="s">
        <v>43</v>
      </c>
      <c r="G13" t="s">
        <v>48</v>
      </c>
      <c r="H13" t="s">
        <v>56</v>
      </c>
    </row>
    <row r="14" spans="1:10" x14ac:dyDescent="0.25">
      <c r="A14" s="9" t="s">
        <v>28</v>
      </c>
      <c r="B14" s="11">
        <v>22</v>
      </c>
      <c r="C14" s="11">
        <v>44</v>
      </c>
      <c r="D14" s="11">
        <v>12</v>
      </c>
      <c r="E14" s="11">
        <v>5925</v>
      </c>
      <c r="F14" s="9" t="s">
        <v>16</v>
      </c>
      <c r="G14">
        <v>105</v>
      </c>
      <c r="H14">
        <v>26</v>
      </c>
    </row>
    <row r="15" spans="1:10" x14ac:dyDescent="0.25">
      <c r="A15" s="9" t="s">
        <v>22</v>
      </c>
      <c r="B15" s="11">
        <v>45</v>
      </c>
      <c r="C15" s="11">
        <v>70</v>
      </c>
      <c r="D15" s="11">
        <v>19</v>
      </c>
      <c r="E15" s="11">
        <v>7906</v>
      </c>
      <c r="F15" s="9" t="s">
        <v>23</v>
      </c>
      <c r="G15">
        <v>99</v>
      </c>
      <c r="H15">
        <v>30</v>
      </c>
    </row>
    <row r="16" spans="1:10" x14ac:dyDescent="0.25">
      <c r="A16" s="9" t="s">
        <v>21</v>
      </c>
      <c r="B16" s="11">
        <v>42</v>
      </c>
      <c r="C16" s="11">
        <v>92</v>
      </c>
      <c r="D16" s="11">
        <v>31</v>
      </c>
      <c r="E16" s="11">
        <v>11774</v>
      </c>
      <c r="F16" s="9" t="s">
        <v>22</v>
      </c>
      <c r="G16">
        <v>19</v>
      </c>
      <c r="H16">
        <v>15</v>
      </c>
    </row>
    <row r="17" spans="1:8" x14ac:dyDescent="0.25">
      <c r="A17" s="9" t="s">
        <v>24</v>
      </c>
      <c r="B17" s="11">
        <v>49</v>
      </c>
      <c r="C17" s="11">
        <v>129</v>
      </c>
      <c r="D17" s="11">
        <v>39</v>
      </c>
      <c r="E17" s="11">
        <v>13234</v>
      </c>
      <c r="F17" s="9" t="s">
        <v>21</v>
      </c>
      <c r="G17">
        <v>31</v>
      </c>
      <c r="H17">
        <v>5</v>
      </c>
    </row>
    <row r="18" spans="1:8" x14ac:dyDescent="0.25">
      <c r="A18" s="9" t="s">
        <v>15</v>
      </c>
      <c r="B18" s="11">
        <v>39</v>
      </c>
      <c r="C18" s="11">
        <v>71</v>
      </c>
      <c r="D18" s="11">
        <v>29</v>
      </c>
      <c r="E18" s="11">
        <v>7881</v>
      </c>
      <c r="F18" s="9" t="s">
        <v>34</v>
      </c>
      <c r="G18">
        <v>147</v>
      </c>
      <c r="H18">
        <v>24</v>
      </c>
    </row>
    <row r="19" spans="1:8" x14ac:dyDescent="0.25">
      <c r="A19" s="9" t="s">
        <v>20</v>
      </c>
      <c r="B19" s="11">
        <v>49</v>
      </c>
      <c r="C19" s="11">
        <v>124</v>
      </c>
      <c r="D19" s="11">
        <v>31</v>
      </c>
      <c r="E19" s="11">
        <v>14829</v>
      </c>
      <c r="F19" s="9" t="s">
        <v>24</v>
      </c>
      <c r="G19">
        <v>60</v>
      </c>
      <c r="H19">
        <v>29</v>
      </c>
    </row>
    <row r="20" spans="1:8" x14ac:dyDescent="0.25">
      <c r="A20" s="9" t="s">
        <v>42</v>
      </c>
      <c r="B20" s="11">
        <v>36</v>
      </c>
      <c r="C20" s="11">
        <v>58</v>
      </c>
      <c r="D20" s="11">
        <v>23</v>
      </c>
      <c r="E20" s="11">
        <v>8015</v>
      </c>
      <c r="F20" s="9" t="s">
        <v>36</v>
      </c>
      <c r="G20">
        <v>54</v>
      </c>
      <c r="H20">
        <v>42</v>
      </c>
    </row>
    <row r="21" spans="1:8" x14ac:dyDescent="0.25">
      <c r="F21" s="9" t="s">
        <v>15</v>
      </c>
      <c r="G21">
        <v>38</v>
      </c>
      <c r="H21">
        <v>31</v>
      </c>
    </row>
    <row r="22" spans="1:8" x14ac:dyDescent="0.25">
      <c r="F22" s="9" t="s">
        <v>20</v>
      </c>
      <c r="G22">
        <v>49</v>
      </c>
      <c r="H22">
        <v>14</v>
      </c>
    </row>
    <row r="23" spans="1:8" x14ac:dyDescent="0.25">
      <c r="F23" s="9" t="s">
        <v>35</v>
      </c>
      <c r="G23">
        <v>5</v>
      </c>
      <c r="H23">
        <v>5</v>
      </c>
    </row>
    <row r="24" spans="1:8" x14ac:dyDescent="0.25">
      <c r="F24" s="9" t="s">
        <v>42</v>
      </c>
      <c r="G24">
        <v>23</v>
      </c>
      <c r="H24">
        <v>30</v>
      </c>
    </row>
  </sheetData>
  <sortState xmlns:xlrd2="http://schemas.microsoft.com/office/spreadsheetml/2017/richdata2" columnSort="1" ref="B2:G12">
    <sortCondition ref="F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6FE8-F5CF-4330-87FE-5FE31BB5751B}">
  <dimension ref="A1:U28"/>
  <sheetViews>
    <sheetView topLeftCell="A2" workbookViewId="0">
      <pane xSplit="1" topLeftCell="B1" activePane="topRight" state="frozen"/>
      <selection pane="topRight" activeCell="F11" sqref="F11"/>
    </sheetView>
  </sheetViews>
  <sheetFormatPr defaultRowHeight="15" x14ac:dyDescent="0.25"/>
  <cols>
    <col min="1" max="1" width="16.42578125" bestFit="1" customWidth="1"/>
    <col min="2" max="4" width="16.140625" customWidth="1"/>
    <col min="5" max="5" width="14" customWidth="1"/>
    <col min="6" max="6" width="11.85546875" customWidth="1"/>
    <col min="7" max="7" width="9.85546875" customWidth="1"/>
    <col min="8" max="8" width="18" style="2" customWidth="1"/>
    <col min="9" max="9" width="21.7109375" bestFit="1" customWidth="1"/>
    <col min="10" max="10" width="22.140625" bestFit="1" customWidth="1"/>
    <col min="11" max="11" width="14.28515625" customWidth="1"/>
    <col min="12" max="12" width="15.7109375" customWidth="1"/>
    <col min="13" max="13" width="18.42578125" bestFit="1" customWidth="1"/>
    <col min="14" max="14" width="10.7109375" customWidth="1"/>
    <col min="15" max="15" width="15" customWidth="1"/>
    <col min="16" max="16" width="19.7109375" style="1" bestFit="1" customWidth="1"/>
    <col min="17" max="17" width="15.42578125" customWidth="1"/>
    <col min="18" max="18" width="12.85546875" customWidth="1"/>
    <col min="19" max="19" width="8.140625" customWidth="1"/>
    <col min="20" max="20" width="8" customWidth="1"/>
    <col min="21" max="21" width="17.28515625" style="2" customWidth="1"/>
  </cols>
  <sheetData>
    <row r="1" spans="1:21" x14ac:dyDescent="0.25">
      <c r="A1" t="s">
        <v>0</v>
      </c>
      <c r="B1" t="s">
        <v>17</v>
      </c>
      <c r="C1" t="s">
        <v>1</v>
      </c>
      <c r="D1" t="s">
        <v>2</v>
      </c>
      <c r="E1" t="s">
        <v>3</v>
      </c>
      <c r="F1" t="s">
        <v>4</v>
      </c>
      <c r="G1" t="s">
        <v>13</v>
      </c>
      <c r="H1" s="2" t="s">
        <v>5</v>
      </c>
      <c r="I1" t="s">
        <v>27</v>
      </c>
      <c r="J1" t="s">
        <v>26</v>
      </c>
      <c r="K1" t="s">
        <v>6</v>
      </c>
      <c r="L1" t="s">
        <v>7</v>
      </c>
      <c r="M1" t="s">
        <v>8</v>
      </c>
      <c r="N1" t="s">
        <v>9</v>
      </c>
      <c r="O1" t="s">
        <v>11</v>
      </c>
      <c r="P1" s="1" t="s">
        <v>12</v>
      </c>
      <c r="Q1" t="s">
        <v>10</v>
      </c>
      <c r="R1" t="s">
        <v>14</v>
      </c>
      <c r="S1" t="s">
        <v>18</v>
      </c>
      <c r="T1" t="s">
        <v>19</v>
      </c>
      <c r="U1" s="2" t="s">
        <v>25</v>
      </c>
    </row>
    <row r="2" spans="1:21" x14ac:dyDescent="0.25">
      <c r="A2" t="s">
        <v>16</v>
      </c>
      <c r="B2">
        <v>2020</v>
      </c>
      <c r="C2">
        <v>16</v>
      </c>
      <c r="D2">
        <v>16</v>
      </c>
      <c r="E2">
        <v>372</v>
      </c>
      <c r="F2">
        <v>526</v>
      </c>
      <c r="G2">
        <v>38</v>
      </c>
      <c r="H2" s="2">
        <f>QB_Raw_Data[[#This Row],[Completion ]]/QB_Raw_Data[[#This Row],[Attempts ]]-0.3*0.05/100</f>
        <v>0.70707433460076052</v>
      </c>
      <c r="I2">
        <v>48</v>
      </c>
      <c r="J2">
        <v>3</v>
      </c>
      <c r="K2">
        <f>QB_Raw_Data[[#This Row],[Passing Touchdowns]]+QB_Raw_Data[[#This Row],[Rushing Touchdowns]]</f>
        <v>51</v>
      </c>
      <c r="L2">
        <v>5</v>
      </c>
      <c r="M2" t="str">
        <f>QB_Raw_Data[[#This Row],[Touchdowns]]/QB_Raw_Data[[#This Row],[Intercerptions]]&amp;":"&amp;"1"</f>
        <v>10.2:1</v>
      </c>
      <c r="N2">
        <v>3</v>
      </c>
      <c r="O2">
        <v>4299</v>
      </c>
      <c r="P2" s="1">
        <f>QB_Raw_Data[[#This Row],[Passing Yards]]/QB_Raw_Data[[#This Row],[Attempts ]]</f>
        <v>8.173003802281368</v>
      </c>
      <c r="Q2">
        <v>38</v>
      </c>
      <c r="R2">
        <f>QB_Raw_Data[[#This Row],[Passing Yards]]+QB_Raw_Data[[#This Row],[Rushing Yards]]</f>
        <v>4337</v>
      </c>
      <c r="S2">
        <v>13</v>
      </c>
      <c r="T2">
        <v>3</v>
      </c>
      <c r="U2" s="2">
        <f>QB_Raw_Data[[#This Row],[Wins ]]/QB_Raw_Data[[#This Row],[Games Played ]]</f>
        <v>0.8125</v>
      </c>
    </row>
    <row r="3" spans="1:21" x14ac:dyDescent="0.25">
      <c r="A3" t="s">
        <v>16</v>
      </c>
      <c r="B3">
        <v>2021</v>
      </c>
      <c r="C3">
        <v>16</v>
      </c>
      <c r="D3">
        <v>16</v>
      </c>
      <c r="E3">
        <v>366</v>
      </c>
      <c r="F3">
        <v>531</v>
      </c>
      <c r="G3">
        <v>33</v>
      </c>
      <c r="H3" s="2">
        <f>QB_Raw_Data[[#This Row],[Completion ]]/QB_Raw_Data[[#This Row],[Attempts ]]-0.3*0.05/100</f>
        <v>0.68911553672316384</v>
      </c>
      <c r="I3">
        <v>37</v>
      </c>
      <c r="J3">
        <v>3</v>
      </c>
      <c r="K3">
        <f>QB_Raw_Data[[#This Row],[Passing Touchdowns]]+QB_Raw_Data[[#This Row],[Rushing Touchdowns]]</f>
        <v>40</v>
      </c>
      <c r="L3">
        <v>4</v>
      </c>
      <c r="M3" t="str">
        <f>QB_Raw_Data[[#This Row],[Touchdowns]]/QB_Raw_Data[[#This Row],[Intercerptions]]&amp;":"&amp;"1"</f>
        <v>10:1</v>
      </c>
      <c r="N3">
        <v>2</v>
      </c>
      <c r="O3">
        <v>4115</v>
      </c>
      <c r="P3" s="1">
        <f>QB_Raw_Data[[#This Row],[Passing Yards]]/QB_Raw_Data[[#This Row],[Attempts ]]</f>
        <v>7.7495291902071566</v>
      </c>
      <c r="Q3">
        <v>33</v>
      </c>
      <c r="R3">
        <f>QB_Raw_Data[[#This Row],[Passing Yards]]+QB_Raw_Data[[#This Row],[Rushing Yards]]</f>
        <v>4148</v>
      </c>
      <c r="S3">
        <v>13</v>
      </c>
      <c r="T3">
        <v>4</v>
      </c>
      <c r="U3" s="2">
        <f>QB_Raw_Data[[#This Row],[Wins ]]/QB_Raw_Data[[#This Row],[Games Played ]]</f>
        <v>0.8125</v>
      </c>
    </row>
    <row r="4" spans="1:21" x14ac:dyDescent="0.25">
      <c r="A4" t="s">
        <v>16</v>
      </c>
      <c r="B4">
        <v>2022</v>
      </c>
      <c r="C4">
        <v>17</v>
      </c>
      <c r="D4">
        <v>17</v>
      </c>
      <c r="E4">
        <v>350</v>
      </c>
      <c r="F4">
        <v>542</v>
      </c>
      <c r="G4">
        <v>34</v>
      </c>
      <c r="H4" s="2">
        <f>QB_Raw_Data[[#This Row],[Completion ]]/QB_Raw_Data[[#This Row],[Attempts ]]-0.3*0.05/100</f>
        <v>0.64560645756457569</v>
      </c>
      <c r="I4">
        <v>26</v>
      </c>
      <c r="J4">
        <v>1</v>
      </c>
      <c r="K4">
        <f>QB_Raw_Data[[#This Row],[Passing Touchdowns]]+QB_Raw_Data[[#This Row],[Rushing Touchdowns]]</f>
        <v>27</v>
      </c>
      <c r="L4">
        <v>12</v>
      </c>
      <c r="M4" t="str">
        <f>QB_Raw_Data[[#This Row],[Touchdowns]]/QB_Raw_Data[[#This Row],[Intercerptions]]&amp;":"&amp;"1"</f>
        <v>2.25:1</v>
      </c>
      <c r="N4">
        <v>3</v>
      </c>
      <c r="O4">
        <v>3695</v>
      </c>
      <c r="P4" s="1">
        <f>QB_Raw_Data[[#This Row],[Passing Yards]]/QB_Raw_Data[[#This Row],[Attempts ]]</f>
        <v>6.817343173431734</v>
      </c>
      <c r="Q4">
        <v>34</v>
      </c>
      <c r="R4">
        <f>QB_Raw_Data[[#This Row],[Passing Yards]]+QB_Raw_Data[[#This Row],[Rushing Yards]]</f>
        <v>3729</v>
      </c>
      <c r="S4">
        <v>8</v>
      </c>
      <c r="T4">
        <v>9</v>
      </c>
      <c r="U4" s="2">
        <f>QB_Raw_Data[[#This Row],[Wins ]]/QB_Raw_Data[[#This Row],[Games Played ]]</f>
        <v>0.47058823529411764</v>
      </c>
    </row>
    <row r="5" spans="1:21" x14ac:dyDescent="0.25">
      <c r="A5" t="s">
        <v>23</v>
      </c>
      <c r="B5">
        <v>2020</v>
      </c>
      <c r="C5">
        <v>16</v>
      </c>
      <c r="D5">
        <v>16</v>
      </c>
      <c r="E5">
        <v>348</v>
      </c>
      <c r="F5">
        <v>517</v>
      </c>
      <c r="G5">
        <v>39</v>
      </c>
      <c r="H5" s="2">
        <f>QB_Raw_Data[[#This Row],[Completion ]]/QB_Raw_Data[[#This Row],[Attempts ]]-0.3*0.05/100</f>
        <v>0.67296411992263061</v>
      </c>
      <c r="I5">
        <v>27</v>
      </c>
      <c r="J5">
        <v>3</v>
      </c>
      <c r="K5">
        <f>QB_Raw_Data[[#This Row],[Passing Touchdowns]]+QB_Raw_Data[[#This Row],[Rushing Touchdowns]]</f>
        <v>30</v>
      </c>
      <c r="L5">
        <v>9</v>
      </c>
      <c r="M5" t="str">
        <f>QB_Raw_Data[[#This Row],[Touchdowns]]/QB_Raw_Data[[#This Row],[Intercerptions]]&amp;":"&amp;"1"</f>
        <v>3.33333333333333:1</v>
      </c>
      <c r="N5">
        <v>3</v>
      </c>
      <c r="O5">
        <v>4103</v>
      </c>
      <c r="P5" s="1">
        <f>QB_Raw_Data[[#This Row],[Passing Yards]]/QB_Raw_Data[[#This Row],[Attempts ]]</f>
        <v>7.9361702127659575</v>
      </c>
      <c r="Q5">
        <v>140</v>
      </c>
      <c r="R5">
        <f>QB_Raw_Data[[#This Row],[Passing Yards]]+QB_Raw_Data[[#This Row],[Rushing Yards]]</f>
        <v>4243</v>
      </c>
      <c r="S5">
        <v>8</v>
      </c>
      <c r="T5">
        <v>8</v>
      </c>
      <c r="U5" s="2">
        <f>QB_Raw_Data[[#This Row],[Wins ]]/QB_Raw_Data[[#This Row],[Games Played ]]</f>
        <v>0.5</v>
      </c>
    </row>
    <row r="6" spans="1:21" x14ac:dyDescent="0.25">
      <c r="A6" t="s">
        <v>23</v>
      </c>
      <c r="B6">
        <v>2021</v>
      </c>
      <c r="C6">
        <v>17</v>
      </c>
      <c r="D6">
        <v>17</v>
      </c>
      <c r="E6">
        <v>428</v>
      </c>
      <c r="F6">
        <v>626</v>
      </c>
      <c r="G6">
        <v>40</v>
      </c>
      <c r="H6" s="2">
        <f>QB_Raw_Data[[#This Row],[Completion ]]/QB_Raw_Data[[#This Row],[Attempts ]]-0.3*0.05/100</f>
        <v>0.68355607028753995</v>
      </c>
      <c r="I6">
        <v>23</v>
      </c>
      <c r="J6">
        <v>0</v>
      </c>
      <c r="K6">
        <f>QB_Raw_Data[[#This Row],[Passing Touchdowns]]+QB_Raw_Data[[#This Row],[Rushing Touchdowns]]</f>
        <v>23</v>
      </c>
      <c r="L6">
        <v>14</v>
      </c>
      <c r="M6" t="str">
        <f>QB_Raw_Data[[#This Row],[Touchdowns]]/QB_Raw_Data[[#This Row],[Intercerptions]]&amp;":"&amp;"1"</f>
        <v>1.64285714285714:1</v>
      </c>
      <c r="N6">
        <v>4</v>
      </c>
      <c r="O6">
        <v>4804</v>
      </c>
      <c r="P6" s="1">
        <f>QB_Raw_Data[[#This Row],[Passing Yards]]/QB_Raw_Data[[#This Row],[Attempts ]]</f>
        <v>7.6741214057507987</v>
      </c>
      <c r="Q6">
        <v>108</v>
      </c>
      <c r="R6">
        <f>QB_Raw_Data[[#This Row],[Passing Yards]]+QB_Raw_Data[[#This Row],[Rushing Yards]]</f>
        <v>4912</v>
      </c>
      <c r="S6">
        <v>10</v>
      </c>
      <c r="T6">
        <v>7</v>
      </c>
      <c r="U6" s="2">
        <f>QB_Raw_Data[[#This Row],[Wins ]]/QB_Raw_Data[[#This Row],[Games Played ]]</f>
        <v>0.58823529411764708</v>
      </c>
    </row>
    <row r="7" spans="1:21" x14ac:dyDescent="0.25">
      <c r="A7" t="s">
        <v>23</v>
      </c>
      <c r="B7">
        <v>2022</v>
      </c>
      <c r="C7">
        <v>15</v>
      </c>
      <c r="D7">
        <v>15</v>
      </c>
      <c r="E7">
        <v>305</v>
      </c>
      <c r="F7">
        <v>502</v>
      </c>
      <c r="G7">
        <v>24</v>
      </c>
      <c r="H7" s="2">
        <f>QB_Raw_Data[[#This Row],[Completion ]]/QB_Raw_Data[[#This Row],[Attempts ]]-0.3*0.05/100</f>
        <v>0.60741972111553788</v>
      </c>
      <c r="I7">
        <v>24</v>
      </c>
      <c r="J7">
        <v>0</v>
      </c>
      <c r="K7">
        <f>QB_Raw_Data[[#This Row],[Passing Touchdowns]]+QB_Raw_Data[[#This Row],[Rushing Touchdowns]]</f>
        <v>24</v>
      </c>
      <c r="L7">
        <v>14</v>
      </c>
      <c r="M7" t="str">
        <f>QB_Raw_Data[[#This Row],[Touchdowns]]/QB_Raw_Data[[#This Row],[Intercerptions]]&amp;":"&amp;"1"</f>
        <v>1.71428571428571:1</v>
      </c>
      <c r="N7">
        <v>1</v>
      </c>
      <c r="O7">
        <v>3522</v>
      </c>
      <c r="P7" s="1">
        <f>QB_Raw_Data[[#This Row],[Passing Yards]]/QB_Raw_Data[[#This Row],[Attempts ]]</f>
        <v>7.0159362549800797</v>
      </c>
      <c r="Q7">
        <v>102</v>
      </c>
      <c r="R7">
        <f>QB_Raw_Data[[#This Row],[Passing Yards]]+QB_Raw_Data[[#This Row],[Rushing Yards]]</f>
        <v>3624</v>
      </c>
      <c r="S7">
        <v>6</v>
      </c>
      <c r="T7">
        <v>11</v>
      </c>
      <c r="U7" s="2">
        <f>QB_Raw_Data[[#This Row],[Wins ]]/QB_Raw_Data[[#This Row],[Games Played ]]</f>
        <v>0.4</v>
      </c>
    </row>
    <row r="8" spans="1:21" x14ac:dyDescent="0.25">
      <c r="A8" t="s">
        <v>28</v>
      </c>
      <c r="B8">
        <v>2020</v>
      </c>
      <c r="C8">
        <v>16</v>
      </c>
      <c r="D8">
        <v>16</v>
      </c>
      <c r="E8">
        <v>382</v>
      </c>
      <c r="F8">
        <v>544</v>
      </c>
      <c r="G8">
        <v>90</v>
      </c>
      <c r="H8" s="2">
        <f>QB_Raw_Data[[#This Row],[Completion ]]/QB_Raw_Data[[#This Row],[Attempts ]]-0.3*0.05/100</f>
        <v>0.70205588235294114</v>
      </c>
      <c r="I8">
        <v>33</v>
      </c>
      <c r="J8">
        <v>3</v>
      </c>
      <c r="K8">
        <f>QB_Raw_Data[[#This Row],[Passing Touchdowns]]+QB_Raw_Data[[#This Row],[Rushing Touchdowns]]</f>
        <v>36</v>
      </c>
      <c r="L8">
        <v>7</v>
      </c>
      <c r="M8" t="str">
        <f>QB_Raw_Data[[#This Row],[Touchdowns]]/QB_Raw_Data[[#This Row],[Intercerptions]]&amp;":"&amp;"1"</f>
        <v>5.14285714285714:1</v>
      </c>
      <c r="N8">
        <v>4</v>
      </c>
      <c r="O8">
        <v>4823</v>
      </c>
      <c r="P8" s="1">
        <f>QB_Raw_Data[[#This Row],[Passing Yards]]/QB_Raw_Data[[#This Row],[Attempts ]]</f>
        <v>8.8658088235294112</v>
      </c>
      <c r="Q8">
        <v>444</v>
      </c>
      <c r="R8">
        <f>QB_Raw_Data[[#This Row],[Passing Yards]]+QB_Raw_Data[[#This Row],[Rushing Yards]]</f>
        <v>5267</v>
      </c>
      <c r="S8">
        <v>4</v>
      </c>
      <c r="T8">
        <v>12</v>
      </c>
      <c r="U8" s="2">
        <f>QB_Raw_Data[[#This Row],[Wins ]]/QB_Raw_Data[[#This Row],[Games Played ]]</f>
        <v>0.25</v>
      </c>
    </row>
    <row r="9" spans="1:21" x14ac:dyDescent="0.25">
      <c r="A9" t="s">
        <v>28</v>
      </c>
      <c r="B9">
        <v>2021</v>
      </c>
      <c r="C9">
        <v>0</v>
      </c>
      <c r="D9">
        <v>0</v>
      </c>
      <c r="E9">
        <v>0</v>
      </c>
      <c r="F9">
        <v>0</v>
      </c>
      <c r="G9">
        <v>0</v>
      </c>
      <c r="H9" s="2" t="e">
        <f>QB_Raw_Data[[#This Row],[Completion ]]/QB_Raw_Data[[#This Row],[Attempts ]]-0.3*0.05/100</f>
        <v>#DIV/0!</v>
      </c>
      <c r="I9">
        <v>0</v>
      </c>
      <c r="J9">
        <v>0</v>
      </c>
      <c r="K9">
        <v>0</v>
      </c>
      <c r="L9">
        <v>0</v>
      </c>
      <c r="M9" t="e">
        <f>QB_Raw_Data[[#This Row],[Touchdowns]]/QB_Raw_Data[[#This Row],[Intercerptions]]&amp;":"&amp;"1"</f>
        <v>#DIV/0!</v>
      </c>
      <c r="N9">
        <v>0</v>
      </c>
      <c r="O9">
        <v>0</v>
      </c>
      <c r="P9" s="1" t="e">
        <f>QB_Raw_Data[[#This Row],[Passing Yards]]/QB_Raw_Data[[#This Row],[Attempts ]]</f>
        <v>#DIV/0!</v>
      </c>
      <c r="Q9">
        <v>0</v>
      </c>
      <c r="R9">
        <f>QB_Raw_Data[[#This Row],[Passing Yards]]+QB_Raw_Data[[#This Row],[Rushing Yards]]</f>
        <v>0</v>
      </c>
      <c r="S9">
        <v>0</v>
      </c>
      <c r="T9">
        <v>0</v>
      </c>
      <c r="U9" s="2" t="e">
        <f>QB_Raw_Data[[#This Row],[Wins ]]/QB_Raw_Data[[#This Row],[Games Played ]]</f>
        <v>#DIV/0!</v>
      </c>
    </row>
    <row r="10" spans="1:21" x14ac:dyDescent="0.25">
      <c r="A10" t="s">
        <v>28</v>
      </c>
      <c r="B10">
        <v>2022</v>
      </c>
      <c r="C10">
        <v>6</v>
      </c>
      <c r="D10">
        <v>6</v>
      </c>
      <c r="E10">
        <v>99</v>
      </c>
      <c r="F10">
        <v>170</v>
      </c>
      <c r="G10">
        <v>36</v>
      </c>
      <c r="H10" s="2">
        <f>QB_Raw_Data[[#This Row],[Completion ]]/QB_Raw_Data[[#This Row],[Attempts ]]-0.3*0.05/100</f>
        <v>0.58220294117647065</v>
      </c>
      <c r="I10">
        <v>7</v>
      </c>
      <c r="J10">
        <v>1</v>
      </c>
      <c r="K10">
        <f>QB_Raw_Data[[#This Row],[Passing Touchdowns]]+QB_Raw_Data[[#This Row],[Rushing Touchdowns]]</f>
        <v>8</v>
      </c>
      <c r="L10">
        <v>5</v>
      </c>
      <c r="M10" t="str">
        <f>QB_Raw_Data[[#This Row],[Touchdowns]]/QB_Raw_Data[[#This Row],[Intercerptions]]&amp;":"&amp;"1"</f>
        <v>1.6:1</v>
      </c>
      <c r="N10">
        <v>1</v>
      </c>
      <c r="O10">
        <v>1102</v>
      </c>
      <c r="P10" s="1">
        <f>QB_Raw_Data[[#This Row],[Passing Yards]]/QB_Raw_Data[[#This Row],[Attempts ]]</f>
        <v>6.4823529411764707</v>
      </c>
      <c r="Q10">
        <v>175</v>
      </c>
      <c r="R10">
        <f>QB_Raw_Data[[#This Row],[Passing Yards]]+QB_Raw_Data[[#This Row],[Rushing Yards]]</f>
        <v>1277</v>
      </c>
      <c r="S10">
        <v>3</v>
      </c>
      <c r="T10">
        <v>3</v>
      </c>
      <c r="U10" s="2">
        <f>QB_Raw_Data[[#This Row],[Wins ]]/QB_Raw_Data[[#This Row],[Games Played ]]</f>
        <v>0.5</v>
      </c>
    </row>
    <row r="11" spans="1:21" x14ac:dyDescent="0.25">
      <c r="A11" t="s">
        <v>22</v>
      </c>
      <c r="B11">
        <v>2020</v>
      </c>
      <c r="C11">
        <v>15</v>
      </c>
      <c r="D11">
        <v>15</v>
      </c>
      <c r="E11">
        <v>77</v>
      </c>
      <c r="F11">
        <v>148</v>
      </c>
      <c r="G11">
        <v>63</v>
      </c>
      <c r="H11" s="2">
        <f>QB_Raw_Data[[#This Row],[Completion ]]/QB_Raw_Data[[#This Row],[Attempts ]]-0.3*0.05/100</f>
        <v>0.5201202702702703</v>
      </c>
      <c r="I11">
        <v>6</v>
      </c>
      <c r="J11">
        <v>3</v>
      </c>
      <c r="K11">
        <f>QB_Raw_Data[[#This Row],[Passing Touchdowns]]+QB_Raw_Data[[#This Row],[Rushing Touchdowns]]</f>
        <v>9</v>
      </c>
      <c r="L11">
        <v>4</v>
      </c>
      <c r="M11" t="str">
        <f>QB_Raw_Data[[#This Row],[Touchdowns]]/QB_Raw_Data[[#This Row],[Intercerptions]]&amp;":"&amp;"1"</f>
        <v>2.25:1</v>
      </c>
      <c r="N11">
        <v>6</v>
      </c>
      <c r="O11">
        <v>1061</v>
      </c>
      <c r="P11" s="1">
        <f>QB_Raw_Data[[#This Row],[Passing Yards]]/QB_Raw_Data[[#This Row],[Attempts ]]</f>
        <v>7.1689189189189193</v>
      </c>
      <c r="Q11">
        <v>354</v>
      </c>
      <c r="R11">
        <f>QB_Raw_Data[[#This Row],[Passing Yards]]+QB_Raw_Data[[#This Row],[Rushing Yards]]</f>
        <v>1415</v>
      </c>
      <c r="S11">
        <v>4</v>
      </c>
      <c r="T11">
        <v>11</v>
      </c>
      <c r="U11" s="2">
        <f>QB_Raw_Data[[#This Row],[Wins ]]/QB_Raw_Data[[#This Row],[Games Played ]]</f>
        <v>0.26666666666666666</v>
      </c>
    </row>
    <row r="12" spans="1:21" x14ac:dyDescent="0.25">
      <c r="A12" t="s">
        <v>22</v>
      </c>
      <c r="B12">
        <v>2021</v>
      </c>
      <c r="C12">
        <v>15</v>
      </c>
      <c r="D12">
        <v>15</v>
      </c>
      <c r="E12">
        <v>265</v>
      </c>
      <c r="F12">
        <v>432</v>
      </c>
      <c r="G12">
        <v>139</v>
      </c>
      <c r="H12" s="2">
        <f>QB_Raw_Data[[#This Row],[Completion ]]/QB_Raw_Data[[#This Row],[Attempts ]]-0.3*0.05/100</f>
        <v>0.61327592592592595</v>
      </c>
      <c r="I12">
        <v>16</v>
      </c>
      <c r="J12">
        <v>10</v>
      </c>
      <c r="K12">
        <f>QB_Raw_Data[[#This Row],[Passing Touchdowns]]+QB_Raw_Data[[#This Row],[Rushing Touchdowns]]</f>
        <v>26</v>
      </c>
      <c r="L12">
        <v>9</v>
      </c>
      <c r="M12" t="str">
        <f>QB_Raw_Data[[#This Row],[Touchdowns]]/QB_Raw_Data[[#This Row],[Intercerptions]]&amp;":"&amp;"1"</f>
        <v>2.88888888888889:1</v>
      </c>
      <c r="N12">
        <v>4</v>
      </c>
      <c r="O12">
        <v>3144</v>
      </c>
      <c r="P12" s="1">
        <f>QB_Raw_Data[[#This Row],[Passing Yards]]/QB_Raw_Data[[#This Row],[Attempts ]]</f>
        <v>7.2777777777777777</v>
      </c>
      <c r="Q12">
        <v>784</v>
      </c>
      <c r="R12">
        <f>QB_Raw_Data[[#This Row],[Passing Yards]]+QB_Raw_Data[[#This Row],[Rushing Yards]]</f>
        <v>3928</v>
      </c>
      <c r="S12">
        <v>9</v>
      </c>
      <c r="T12">
        <v>8</v>
      </c>
      <c r="U12" s="2">
        <f>QB_Raw_Data[[#This Row],[Wins ]]/QB_Raw_Data[[#This Row],[Games Played ]]</f>
        <v>0.6</v>
      </c>
    </row>
    <row r="13" spans="1:21" x14ac:dyDescent="0.25">
      <c r="A13" t="s">
        <v>22</v>
      </c>
      <c r="B13">
        <v>2022</v>
      </c>
      <c r="C13">
        <v>15</v>
      </c>
      <c r="D13">
        <v>15</v>
      </c>
      <c r="E13">
        <v>306</v>
      </c>
      <c r="F13">
        <v>460</v>
      </c>
      <c r="G13">
        <v>165</v>
      </c>
      <c r="H13" s="2">
        <f>QB_Raw_Data[[#This Row],[Completion ]]/QB_Raw_Data[[#This Row],[Attempts ]]-0.3*0.05/100</f>
        <v>0.66506739130434789</v>
      </c>
      <c r="I13">
        <v>22</v>
      </c>
      <c r="J13">
        <v>13</v>
      </c>
      <c r="K13">
        <f>QB_Raw_Data[[#This Row],[Passing Touchdowns]]+QB_Raw_Data[[#This Row],[Rushing Touchdowns]]</f>
        <v>35</v>
      </c>
      <c r="L13">
        <v>6</v>
      </c>
      <c r="M13" t="str">
        <f>QB_Raw_Data[[#This Row],[Touchdowns]]/QB_Raw_Data[[#This Row],[Intercerptions]]&amp;":"&amp;"1"</f>
        <v>5.83333333333333:1</v>
      </c>
      <c r="N13">
        <v>5</v>
      </c>
      <c r="O13">
        <v>3701</v>
      </c>
      <c r="P13" s="1">
        <f>QB_Raw_Data[[#This Row],[Passing Yards]]/QB_Raw_Data[[#This Row],[Attempts ]]</f>
        <v>8.0456521739130427</v>
      </c>
      <c r="Q13">
        <v>760</v>
      </c>
      <c r="R13">
        <f>QB_Raw_Data[[#This Row],[Passing Yards]]+QB_Raw_Data[[#This Row],[Rushing Yards]]</f>
        <v>4461</v>
      </c>
      <c r="S13">
        <v>14</v>
      </c>
      <c r="T13">
        <v>3</v>
      </c>
      <c r="U13" s="2">
        <f>QB_Raw_Data[[#This Row],[Wins ]]/QB_Raw_Data[[#This Row],[Games Played ]]</f>
        <v>0.93333333333333335</v>
      </c>
    </row>
    <row r="14" spans="1:21" x14ac:dyDescent="0.25">
      <c r="A14" t="s">
        <v>21</v>
      </c>
      <c r="B14">
        <v>2020</v>
      </c>
      <c r="C14">
        <v>10</v>
      </c>
      <c r="D14">
        <v>10</v>
      </c>
      <c r="E14">
        <v>264</v>
      </c>
      <c r="F14">
        <v>404</v>
      </c>
      <c r="G14">
        <v>37</v>
      </c>
      <c r="H14" s="2">
        <f>QB_Raw_Data[[#This Row],[Completion ]]/QB_Raw_Data[[#This Row],[Attempts ]]-0.3*0.05/100</f>
        <v>0.65331534653465351</v>
      </c>
      <c r="I14">
        <v>13</v>
      </c>
      <c r="J14">
        <v>3</v>
      </c>
      <c r="K14">
        <f>QB_Raw_Data[[#This Row],[Passing Touchdowns]]+QB_Raw_Data[[#This Row],[Rushing Touchdowns]]</f>
        <v>16</v>
      </c>
      <c r="L14">
        <v>5</v>
      </c>
      <c r="M14" t="str">
        <f>QB_Raw_Data[[#This Row],[Touchdowns]]/QB_Raw_Data[[#This Row],[Intercerptions]]&amp;":"&amp;"1"</f>
        <v>3.2:1</v>
      </c>
      <c r="N14">
        <v>4</v>
      </c>
      <c r="O14">
        <v>2688</v>
      </c>
      <c r="P14" s="1">
        <f>QB_Raw_Data[[#This Row],[Passing Yards]]/QB_Raw_Data[[#This Row],[Attempts ]]</f>
        <v>6.6534653465346532</v>
      </c>
      <c r="Q14">
        <v>142</v>
      </c>
      <c r="R14">
        <f>QB_Raw_Data[[#This Row],[Passing Yards]]+QB_Raw_Data[[#This Row],[Rushing Yards]]</f>
        <v>2830</v>
      </c>
      <c r="S14">
        <v>4</v>
      </c>
      <c r="T14">
        <v>11</v>
      </c>
      <c r="U14" s="2">
        <f>QB_Raw_Data[[#This Row],[Wins ]]/QB_Raw_Data[[#This Row],[Games Played ]]</f>
        <v>0.4</v>
      </c>
    </row>
    <row r="15" spans="1:21" x14ac:dyDescent="0.25">
      <c r="A15" t="s">
        <v>21</v>
      </c>
      <c r="B15">
        <v>2021</v>
      </c>
      <c r="C15">
        <v>16</v>
      </c>
      <c r="D15">
        <v>16</v>
      </c>
      <c r="E15">
        <v>366</v>
      </c>
      <c r="F15">
        <v>520</v>
      </c>
      <c r="G15">
        <v>40</v>
      </c>
      <c r="H15" s="2">
        <f>QB_Raw_Data[[#This Row],[Completion ]]/QB_Raw_Data[[#This Row],[Attempts ]]-0.3*0.05/100</f>
        <v>0.70369615384615392</v>
      </c>
      <c r="I15">
        <v>34</v>
      </c>
      <c r="J15">
        <v>2</v>
      </c>
      <c r="K15">
        <f>QB_Raw_Data[[#This Row],[Passing Touchdowns]]+QB_Raw_Data[[#This Row],[Rushing Touchdowns]]</f>
        <v>36</v>
      </c>
      <c r="L15">
        <v>14</v>
      </c>
      <c r="M15" t="str">
        <f>QB_Raw_Data[[#This Row],[Touchdowns]]/QB_Raw_Data[[#This Row],[Intercerptions]]&amp;":"&amp;"1"</f>
        <v>2.57142857142857:1</v>
      </c>
      <c r="N15">
        <v>1</v>
      </c>
      <c r="O15">
        <v>4611</v>
      </c>
      <c r="P15" s="1">
        <f>QB_Raw_Data[[#This Row],[Passing Yards]]/QB_Raw_Data[[#This Row],[Attempts ]]</f>
        <v>8.8673076923076923</v>
      </c>
      <c r="Q15">
        <v>118</v>
      </c>
      <c r="R15">
        <f>QB_Raw_Data[[#This Row],[Passing Yards]]+QB_Raw_Data[[#This Row],[Rushing Yards]]</f>
        <v>4729</v>
      </c>
      <c r="S15">
        <v>10</v>
      </c>
      <c r="T15">
        <v>7</v>
      </c>
      <c r="U15" s="2">
        <f>QB_Raw_Data[[#This Row],[Wins ]]/QB_Raw_Data[[#This Row],[Games Played ]]</f>
        <v>0.625</v>
      </c>
    </row>
    <row r="16" spans="1:21" x14ac:dyDescent="0.25">
      <c r="A16" t="s">
        <v>21</v>
      </c>
      <c r="B16">
        <v>2022</v>
      </c>
      <c r="C16">
        <v>16</v>
      </c>
      <c r="D16">
        <v>16</v>
      </c>
      <c r="E16">
        <v>414</v>
      </c>
      <c r="F16">
        <v>606</v>
      </c>
      <c r="G16">
        <v>75</v>
      </c>
      <c r="H16" s="2">
        <f>QB_Raw_Data[[#This Row],[Completion ]]/QB_Raw_Data[[#This Row],[Attempts ]]-0.3*0.05/100</f>
        <v>0.68301831683168324</v>
      </c>
      <c r="I16">
        <v>35</v>
      </c>
      <c r="J16">
        <v>5</v>
      </c>
      <c r="K16">
        <f>QB_Raw_Data[[#This Row],[Passing Touchdowns]]+QB_Raw_Data[[#This Row],[Rushing Touchdowns]]</f>
        <v>40</v>
      </c>
      <c r="L16">
        <v>12</v>
      </c>
      <c r="M16" t="str">
        <f>QB_Raw_Data[[#This Row],[Touchdowns]]/QB_Raw_Data[[#This Row],[Intercerptions]]&amp;":"&amp;"1"</f>
        <v>3.33333333333333:1</v>
      </c>
      <c r="N16">
        <v>0</v>
      </c>
      <c r="O16">
        <v>4475</v>
      </c>
      <c r="P16" s="1">
        <f>QB_Raw_Data[[#This Row],[Passing Yards]]/QB_Raw_Data[[#This Row],[Attempts ]]</f>
        <v>7.3844884488448841</v>
      </c>
      <c r="Q16">
        <v>257</v>
      </c>
      <c r="R16">
        <f>QB_Raw_Data[[#This Row],[Passing Yards]]+QB_Raw_Data[[#This Row],[Rushing Yards]]</f>
        <v>4732</v>
      </c>
      <c r="S16">
        <v>12</v>
      </c>
      <c r="T16">
        <v>11</v>
      </c>
      <c r="U16" s="2">
        <f>QB_Raw_Data[[#This Row],[Wins ]]/QB_Raw_Data[[#This Row],[Games Played ]]</f>
        <v>0.75</v>
      </c>
    </row>
    <row r="17" spans="1:21" x14ac:dyDescent="0.25">
      <c r="A17" t="s">
        <v>24</v>
      </c>
      <c r="B17">
        <v>2020</v>
      </c>
      <c r="C17">
        <v>16</v>
      </c>
      <c r="D17">
        <v>16</v>
      </c>
      <c r="E17">
        <v>396</v>
      </c>
      <c r="F17">
        <v>572</v>
      </c>
      <c r="G17">
        <v>102</v>
      </c>
      <c r="H17" s="2">
        <f>QB_Raw_Data[[#This Row],[Completion ]]/QB_Raw_Data[[#This Row],[Attempts ]]-0.3*0.05/100</f>
        <v>0.69215769230769231</v>
      </c>
      <c r="I17">
        <v>37</v>
      </c>
      <c r="J17">
        <v>8</v>
      </c>
      <c r="K17">
        <f>QB_Raw_Data[[#This Row],[Passing Touchdowns]]+QB_Raw_Data[[#This Row],[Rushing Touchdowns]]</f>
        <v>45</v>
      </c>
      <c r="L17">
        <v>10</v>
      </c>
      <c r="M17" t="str">
        <f>QB_Raw_Data[[#This Row],[Touchdowns]]/QB_Raw_Data[[#This Row],[Intercerptions]]&amp;":"&amp;"1"</f>
        <v>4.5:1</v>
      </c>
      <c r="N17">
        <v>4</v>
      </c>
      <c r="O17">
        <v>4544</v>
      </c>
      <c r="P17" s="1">
        <f>QB_Raw_Data[[#This Row],[Passing Yards]]/QB_Raw_Data[[#This Row],[Attempts ]]</f>
        <v>7.9440559440559442</v>
      </c>
      <c r="Q17">
        <v>421</v>
      </c>
      <c r="R17">
        <f>QB_Raw_Data[[#This Row],[Passing Yards]]+QB_Raw_Data[[#This Row],[Rushing Yards]]</f>
        <v>4965</v>
      </c>
      <c r="S17">
        <v>13</v>
      </c>
      <c r="T17">
        <v>3</v>
      </c>
      <c r="U17" s="2">
        <f>QB_Raw_Data[[#This Row],[Wins ]]/QB_Raw_Data[[#This Row],[Games Played ]]</f>
        <v>0.8125</v>
      </c>
    </row>
    <row r="18" spans="1:21" x14ac:dyDescent="0.25">
      <c r="A18" t="s">
        <v>24</v>
      </c>
      <c r="B18">
        <v>2021</v>
      </c>
      <c r="C18">
        <v>17</v>
      </c>
      <c r="D18">
        <v>17</v>
      </c>
      <c r="E18">
        <v>409</v>
      </c>
      <c r="F18">
        <v>646</v>
      </c>
      <c r="G18">
        <v>122</v>
      </c>
      <c r="H18" s="2">
        <f>QB_Raw_Data[[#This Row],[Completion ]]/QB_Raw_Data[[#This Row],[Attempts ]]-0.3*0.05/100</f>
        <v>0.63297693498452012</v>
      </c>
      <c r="I18">
        <v>36</v>
      </c>
      <c r="J18">
        <v>6</v>
      </c>
      <c r="K18">
        <f>QB_Raw_Data[[#This Row],[Passing Touchdowns]]+QB_Raw_Data[[#This Row],[Rushing Touchdowns]]</f>
        <v>42</v>
      </c>
      <c r="L18">
        <v>15</v>
      </c>
      <c r="M18" t="str">
        <f>QB_Raw_Data[[#This Row],[Touchdowns]]/QB_Raw_Data[[#This Row],[Intercerptions]]&amp;":"&amp;"1"</f>
        <v>2.8:1</v>
      </c>
      <c r="N18">
        <v>5</v>
      </c>
      <c r="O18">
        <v>4407</v>
      </c>
      <c r="P18" s="1">
        <f>QB_Raw_Data[[#This Row],[Passing Yards]]/QB_Raw_Data[[#This Row],[Attempts ]]</f>
        <v>6.821981424148607</v>
      </c>
      <c r="Q18">
        <v>763</v>
      </c>
      <c r="R18">
        <f>QB_Raw_Data[[#This Row],[Passing Yards]]+QB_Raw_Data[[#This Row],[Rushing Yards]]</f>
        <v>5170</v>
      </c>
      <c r="S18">
        <v>11</v>
      </c>
      <c r="T18">
        <v>6</v>
      </c>
      <c r="U18" s="2">
        <f>QB_Raw_Data[[#This Row],[Wins ]]/QB_Raw_Data[[#This Row],[Games Played ]]</f>
        <v>0.6470588235294118</v>
      </c>
    </row>
    <row r="19" spans="1:21" x14ac:dyDescent="0.25">
      <c r="A19" t="s">
        <v>24</v>
      </c>
      <c r="B19">
        <v>2022</v>
      </c>
      <c r="C19">
        <v>16</v>
      </c>
      <c r="D19">
        <v>16</v>
      </c>
      <c r="E19">
        <v>359</v>
      </c>
      <c r="F19">
        <v>567</v>
      </c>
      <c r="G19">
        <v>124</v>
      </c>
      <c r="H19" s="2">
        <f>QB_Raw_Data[[#This Row],[Completion ]]/QB_Raw_Data[[#This Row],[Attempts ]]-0.3*0.05/100</f>
        <v>0.63300696649029986</v>
      </c>
      <c r="I19">
        <v>35</v>
      </c>
      <c r="J19">
        <v>7</v>
      </c>
      <c r="K19">
        <f>QB_Raw_Data[[#This Row],[Passing Touchdowns]]+QB_Raw_Data[[#This Row],[Rushing Touchdowns]]</f>
        <v>42</v>
      </c>
      <c r="L19">
        <v>14</v>
      </c>
      <c r="M19" t="str">
        <f>QB_Raw_Data[[#This Row],[Touchdowns]]/QB_Raw_Data[[#This Row],[Intercerptions]]&amp;":"&amp;"1"</f>
        <v>3:1</v>
      </c>
      <c r="N19">
        <v>8</v>
      </c>
      <c r="O19">
        <v>4283</v>
      </c>
      <c r="P19" s="1">
        <f>QB_Raw_Data[[#This Row],[Passing Yards]]/QB_Raw_Data[[#This Row],[Attempts ]]</f>
        <v>7.5537918871252208</v>
      </c>
      <c r="Q19">
        <v>762</v>
      </c>
      <c r="R19">
        <f>QB_Raw_Data[[#This Row],[Passing Yards]]+QB_Raw_Data[[#This Row],[Rushing Yards]]</f>
        <v>5045</v>
      </c>
      <c r="S19">
        <v>13</v>
      </c>
      <c r="T19">
        <v>3</v>
      </c>
      <c r="U19" s="2">
        <f>QB_Raw_Data[[#This Row],[Wins ]]/QB_Raw_Data[[#This Row],[Games Played ]]</f>
        <v>0.8125</v>
      </c>
    </row>
    <row r="20" spans="1:21" x14ac:dyDescent="0.25">
      <c r="A20" t="s">
        <v>15</v>
      </c>
      <c r="B20">
        <v>2020</v>
      </c>
      <c r="C20">
        <v>15</v>
      </c>
      <c r="D20">
        <v>15</v>
      </c>
      <c r="E20">
        <v>242</v>
      </c>
      <c r="F20">
        <v>376</v>
      </c>
      <c r="G20">
        <v>159</v>
      </c>
      <c r="H20" s="2">
        <f>QB_Raw_Data[[#This Row],[Completion ]]/QB_Raw_Data[[#This Row],[Attempts ]]-0.3*0.05/100</f>
        <v>0.64346702127659572</v>
      </c>
      <c r="I20">
        <v>26</v>
      </c>
      <c r="J20">
        <v>7</v>
      </c>
      <c r="K20">
        <f>QB_Raw_Data[[#This Row],[Passing Touchdowns]]+QB_Raw_Data[[#This Row],[Rushing Touchdowns]]</f>
        <v>33</v>
      </c>
      <c r="L20">
        <v>9</v>
      </c>
      <c r="M20" t="str">
        <f>QB_Raw_Data[[#This Row],[Touchdowns]]/QB_Raw_Data[[#This Row],[Intercerptions]]&amp;":"&amp;"1"</f>
        <v>3.66666666666667:1</v>
      </c>
      <c r="N20">
        <v>5</v>
      </c>
      <c r="O20">
        <v>2757</v>
      </c>
      <c r="P20" s="1">
        <f>QB_Raw_Data[[#This Row],[Passing Yards]]/QB_Raw_Data[[#This Row],[Attempts ]]</f>
        <v>7.332446808510638</v>
      </c>
      <c r="Q20">
        <v>1005</v>
      </c>
      <c r="R20">
        <f>QB_Raw_Data[[#This Row],[Passing Yards]]+QB_Raw_Data[[#This Row],[Rushing Yards]]</f>
        <v>3762</v>
      </c>
      <c r="S20">
        <v>11</v>
      </c>
      <c r="T20">
        <v>5</v>
      </c>
      <c r="U20" s="2">
        <f>QB_Raw_Data[[#This Row],[Wins ]]/QB_Raw_Data[[#This Row],[Games Played ]]</f>
        <v>0.73333333333333328</v>
      </c>
    </row>
    <row r="21" spans="1:21" x14ac:dyDescent="0.25">
      <c r="A21" t="s">
        <v>15</v>
      </c>
      <c r="B21">
        <v>2021</v>
      </c>
      <c r="C21">
        <v>12</v>
      </c>
      <c r="D21">
        <v>12</v>
      </c>
      <c r="E21">
        <v>246</v>
      </c>
      <c r="F21">
        <v>382</v>
      </c>
      <c r="G21">
        <v>133</v>
      </c>
      <c r="H21" s="2">
        <f>QB_Raw_Data[[#This Row],[Completion ]]/QB_Raw_Data[[#This Row],[Attempts ]]-0.3*0.05/100</f>
        <v>0.64382905759162301</v>
      </c>
      <c r="I21">
        <v>16</v>
      </c>
      <c r="J21">
        <v>2</v>
      </c>
      <c r="K21">
        <f>QB_Raw_Data[[#This Row],[Passing Touchdowns]]+QB_Raw_Data[[#This Row],[Rushing Touchdowns]]</f>
        <v>18</v>
      </c>
      <c r="L21">
        <v>13</v>
      </c>
      <c r="M21" t="str">
        <f>QB_Raw_Data[[#This Row],[Touchdowns]]/QB_Raw_Data[[#This Row],[Intercerptions]]&amp;":"&amp;"1"</f>
        <v>1.38461538461538:1</v>
      </c>
      <c r="N21">
        <v>4</v>
      </c>
      <c r="O21">
        <v>2882</v>
      </c>
      <c r="P21" s="1">
        <f>QB_Raw_Data[[#This Row],[Passing Yards]]/QB_Raw_Data[[#This Row],[Attempts ]]</f>
        <v>7.5445026178010473</v>
      </c>
      <c r="Q21">
        <v>767</v>
      </c>
      <c r="R21">
        <f>QB_Raw_Data[[#This Row],[Passing Yards]]+QB_Raw_Data[[#This Row],[Rushing Yards]]</f>
        <v>3649</v>
      </c>
      <c r="S21">
        <v>8</v>
      </c>
      <c r="T21">
        <v>9</v>
      </c>
      <c r="U21" s="2">
        <f>QB_Raw_Data[[#This Row],[Wins ]]/QB_Raw_Data[[#This Row],[Games Played ]]</f>
        <v>0.66666666666666663</v>
      </c>
    </row>
    <row r="22" spans="1:21" x14ac:dyDescent="0.25">
      <c r="A22" t="s">
        <v>15</v>
      </c>
      <c r="B22">
        <v>2022</v>
      </c>
      <c r="C22">
        <v>12</v>
      </c>
      <c r="D22">
        <v>12</v>
      </c>
      <c r="E22">
        <v>203</v>
      </c>
      <c r="F22">
        <v>326</v>
      </c>
      <c r="G22">
        <v>112</v>
      </c>
      <c r="H22" s="2">
        <f>QB_Raw_Data[[#This Row],[Completion ]]/QB_Raw_Data[[#This Row],[Attempts ]]-0.3*0.05/100</f>
        <v>0.62254938650306746</v>
      </c>
      <c r="I22">
        <v>17</v>
      </c>
      <c r="J22">
        <v>3</v>
      </c>
      <c r="K22">
        <f>QB_Raw_Data[[#This Row],[Passing Touchdowns]]+QB_Raw_Data[[#This Row],[Rushing Touchdowns]]</f>
        <v>20</v>
      </c>
      <c r="L22">
        <v>7</v>
      </c>
      <c r="M22" t="str">
        <f>QB_Raw_Data[[#This Row],[Touchdowns]]/QB_Raw_Data[[#This Row],[Intercerptions]]&amp;":"&amp;"1"</f>
        <v>2.85714285714286:1</v>
      </c>
      <c r="N22">
        <v>4</v>
      </c>
      <c r="O22">
        <v>2242</v>
      </c>
      <c r="P22" s="1">
        <f>QB_Raw_Data[[#This Row],[Passing Yards]]/QB_Raw_Data[[#This Row],[Attempts ]]</f>
        <v>6.8773006134969323</v>
      </c>
      <c r="Q22">
        <v>764</v>
      </c>
      <c r="R22">
        <f>QB_Raw_Data[[#This Row],[Passing Yards]]+QB_Raw_Data[[#This Row],[Rushing Yards]]</f>
        <v>3006</v>
      </c>
      <c r="S22">
        <v>10</v>
      </c>
      <c r="T22">
        <v>7</v>
      </c>
      <c r="U22" s="2">
        <f>QB_Raw_Data[[#This Row],[Wins ]]/QB_Raw_Data[[#This Row],[Games Played ]]</f>
        <v>0.83333333333333337</v>
      </c>
    </row>
    <row r="23" spans="1:21" x14ac:dyDescent="0.25">
      <c r="A23" t="s">
        <v>20</v>
      </c>
      <c r="B23">
        <v>2020</v>
      </c>
      <c r="C23">
        <v>15</v>
      </c>
      <c r="D23">
        <v>15</v>
      </c>
      <c r="E23">
        <v>390</v>
      </c>
      <c r="F23">
        <v>588</v>
      </c>
      <c r="G23">
        <v>62</v>
      </c>
      <c r="H23" s="2">
        <f>QB_Raw_Data[[#This Row],[Completion ]]/QB_Raw_Data[[#This Row],[Attempts ]]-0.3*0.05/100</f>
        <v>0.66311530612244896</v>
      </c>
      <c r="I23">
        <v>38</v>
      </c>
      <c r="J23">
        <v>2</v>
      </c>
      <c r="K23">
        <f>QB_Raw_Data[[#This Row],[Passing Touchdowns]]+QB_Raw_Data[[#This Row],[Rushing Touchdowns]]</f>
        <v>40</v>
      </c>
      <c r="L23">
        <v>6</v>
      </c>
      <c r="M23" t="str">
        <f>QB_Raw_Data[[#This Row],[Touchdowns]]/QB_Raw_Data[[#This Row],[Intercerptions]]&amp;":"&amp;"1"</f>
        <v>6.66666666666667:1</v>
      </c>
      <c r="N23">
        <v>2</v>
      </c>
      <c r="O23">
        <v>4740</v>
      </c>
      <c r="P23" s="1">
        <f>QB_Raw_Data[[#This Row],[Passing Yards]]/QB_Raw_Data[[#This Row],[Attempts ]]</f>
        <v>8.0612244897959187</v>
      </c>
      <c r="Q23">
        <v>308</v>
      </c>
      <c r="R23">
        <f>QB_Raw_Data[[#This Row],[Passing Yards]]+QB_Raw_Data[[#This Row],[Rushing Yards]]</f>
        <v>5048</v>
      </c>
      <c r="S23">
        <v>14</v>
      </c>
      <c r="T23">
        <v>3</v>
      </c>
      <c r="U23" s="2">
        <f>QB_Raw_Data[[#This Row],[Wins ]]/QB_Raw_Data[[#This Row],[Games Played ]]</f>
        <v>0.93333333333333335</v>
      </c>
    </row>
    <row r="24" spans="1:21" x14ac:dyDescent="0.25">
      <c r="A24" t="s">
        <v>20</v>
      </c>
      <c r="B24">
        <v>2021</v>
      </c>
      <c r="C24">
        <v>17</v>
      </c>
      <c r="D24">
        <v>17</v>
      </c>
      <c r="E24">
        <v>436</v>
      </c>
      <c r="F24">
        <v>658</v>
      </c>
      <c r="G24">
        <v>66</v>
      </c>
      <c r="H24" s="2">
        <f>QB_Raw_Data[[#This Row],[Completion ]]/QB_Raw_Data[[#This Row],[Attempts ]]-0.3*0.05/100</f>
        <v>0.66246398176291799</v>
      </c>
      <c r="I24">
        <v>37</v>
      </c>
      <c r="J24">
        <v>2</v>
      </c>
      <c r="K24">
        <f>QB_Raw_Data[[#This Row],[Passing Touchdowns]]+QB_Raw_Data[[#This Row],[Rushing Touchdowns]]</f>
        <v>39</v>
      </c>
      <c r="L24">
        <v>13</v>
      </c>
      <c r="M24" t="str">
        <f>QB_Raw_Data[[#This Row],[Touchdowns]]/QB_Raw_Data[[#This Row],[Intercerptions]]&amp;":"&amp;"1"</f>
        <v>3:1</v>
      </c>
      <c r="N24">
        <v>4</v>
      </c>
      <c r="O24">
        <v>4839</v>
      </c>
      <c r="P24" s="1">
        <f>QB_Raw_Data[[#This Row],[Passing Yards]]/QB_Raw_Data[[#This Row],[Attempts ]]</f>
        <v>7.354103343465046</v>
      </c>
      <c r="Q24">
        <v>381</v>
      </c>
      <c r="R24">
        <f>QB_Raw_Data[[#This Row],[Passing Yards]]+QB_Raw_Data[[#This Row],[Rushing Yards]]</f>
        <v>5220</v>
      </c>
      <c r="S24">
        <v>12</v>
      </c>
      <c r="T24">
        <v>5</v>
      </c>
      <c r="U24" s="2">
        <f>QB_Raw_Data[[#This Row],[Wins ]]/QB_Raw_Data[[#This Row],[Games Played ]]</f>
        <v>0.70588235294117652</v>
      </c>
    </row>
    <row r="25" spans="1:21" x14ac:dyDescent="0.25">
      <c r="A25" t="s">
        <v>20</v>
      </c>
      <c r="B25">
        <v>2022</v>
      </c>
      <c r="C25">
        <v>17</v>
      </c>
      <c r="D25">
        <v>17</v>
      </c>
      <c r="E25">
        <v>435</v>
      </c>
      <c r="F25">
        <v>648</v>
      </c>
      <c r="G25">
        <v>61</v>
      </c>
      <c r="H25" s="2">
        <f>QB_Raw_Data[[#This Row],[Completion ]]/QB_Raw_Data[[#This Row],[Attempts ]]-0.3*0.05/100</f>
        <v>0.6711462962962963</v>
      </c>
      <c r="I25">
        <v>41</v>
      </c>
      <c r="J25">
        <v>4</v>
      </c>
      <c r="K25">
        <f>QB_Raw_Data[[#This Row],[Passing Touchdowns]]+QB_Raw_Data[[#This Row],[Rushing Touchdowns]]</f>
        <v>45</v>
      </c>
      <c r="L25">
        <v>12</v>
      </c>
      <c r="M25" t="str">
        <f>QB_Raw_Data[[#This Row],[Touchdowns]]/QB_Raw_Data[[#This Row],[Intercerptions]]&amp;":"&amp;"1"</f>
        <v>3.75:1</v>
      </c>
      <c r="N25">
        <v>5</v>
      </c>
      <c r="O25">
        <v>5250</v>
      </c>
      <c r="P25" s="1">
        <f>QB_Raw_Data[[#This Row],[Passing Yards]]/QB_Raw_Data[[#This Row],[Attempts ]]</f>
        <v>8.1018518518518512</v>
      </c>
      <c r="Q25">
        <v>358</v>
      </c>
      <c r="R25">
        <f>QB_Raw_Data[[#This Row],[Passing Yards]]+QB_Raw_Data[[#This Row],[Rushing Yards]]</f>
        <v>5608</v>
      </c>
      <c r="S25">
        <v>14</v>
      </c>
      <c r="T25">
        <v>2</v>
      </c>
      <c r="U25" s="2">
        <f>QB_Raw_Data[[#This Row],[Wins ]]/QB_Raw_Data[[#This Row],[Games Played ]]</f>
        <v>0.82352941176470584</v>
      </c>
    </row>
    <row r="26" spans="1:21" x14ac:dyDescent="0.25">
      <c r="A26" t="s">
        <v>42</v>
      </c>
      <c r="B26">
        <v>2020</v>
      </c>
      <c r="C26">
        <v>10</v>
      </c>
      <c r="D26">
        <v>10</v>
      </c>
      <c r="E26">
        <v>186</v>
      </c>
      <c r="F26">
        <v>290</v>
      </c>
      <c r="G26">
        <v>36</v>
      </c>
      <c r="H26" s="2">
        <f>QB_Raw_Data[[#This Row],[Completion ]]/QB_Raw_Data[[#This Row],[Attempts ]]-0.3*0.05/100</f>
        <v>0.64122931034482755</v>
      </c>
      <c r="I26">
        <v>11</v>
      </c>
      <c r="J26">
        <v>3</v>
      </c>
      <c r="K26">
        <f>QB_Raw_Data[[#This Row],[Passing Touchdowns]]+QB_Raw_Data[[#This Row],[Rushing Touchdowns]]</f>
        <v>14</v>
      </c>
      <c r="L26">
        <v>5</v>
      </c>
      <c r="M26" t="str">
        <f>QB_Raw_Data[[#This Row],[Touchdowns]]/QB_Raw_Data[[#This Row],[Intercerptions]]&amp;":"&amp;"1"</f>
        <v>2.8:1</v>
      </c>
      <c r="N26">
        <v>0</v>
      </c>
      <c r="O26">
        <v>1814</v>
      </c>
      <c r="P26" s="1">
        <f>QB_Raw_Data[[#This Row],[Passing Yards]]/QB_Raw_Data[[#This Row],[Attempts ]]</f>
        <v>6.2551724137931037</v>
      </c>
      <c r="Q26">
        <v>109</v>
      </c>
      <c r="R26">
        <f>QB_Raw_Data[[#This Row],[Passing Yards]]+QB_Raw_Data[[#This Row],[Rushing Yards]]</f>
        <v>1923</v>
      </c>
      <c r="S26">
        <v>10</v>
      </c>
      <c r="T26">
        <v>6</v>
      </c>
      <c r="U26" s="2">
        <f>QB_Raw_Data[[#This Row],[Wins ]]/QB_Raw_Data[[#This Row],[Games Played ]]</f>
        <v>1</v>
      </c>
    </row>
    <row r="27" spans="1:21" x14ac:dyDescent="0.25">
      <c r="A27" t="s">
        <v>42</v>
      </c>
      <c r="B27">
        <v>2021</v>
      </c>
      <c r="C27">
        <v>13</v>
      </c>
      <c r="D27">
        <v>13</v>
      </c>
      <c r="E27">
        <v>263</v>
      </c>
      <c r="F27">
        <v>388</v>
      </c>
      <c r="G27">
        <v>42</v>
      </c>
      <c r="H27" s="2">
        <f>QB_Raw_Data[[#This Row],[Completion ]]/QB_Raw_Data[[#This Row],[Attempts ]]-0.3*0.05/100</f>
        <v>0.6776850515463918</v>
      </c>
      <c r="I27">
        <v>16</v>
      </c>
      <c r="J27">
        <v>3</v>
      </c>
      <c r="K27">
        <f>QB_Raw_Data[[#This Row],[Passing Touchdowns]]+QB_Raw_Data[[#This Row],[Rushing Touchdowns]]</f>
        <v>19</v>
      </c>
      <c r="L27">
        <v>10</v>
      </c>
      <c r="M27" t="str">
        <f>QB_Raw_Data[[#This Row],[Touchdowns]]/QB_Raw_Data[[#This Row],[Intercerptions]]&amp;":"&amp;"1"</f>
        <v>1.9:1</v>
      </c>
      <c r="N27">
        <v>3</v>
      </c>
      <c r="O27">
        <v>2653</v>
      </c>
      <c r="P27" s="1">
        <f>QB_Raw_Data[[#This Row],[Passing Yards]]/QB_Raw_Data[[#This Row],[Attempts ]]</f>
        <v>6.8376288659793811</v>
      </c>
      <c r="Q27">
        <v>128</v>
      </c>
      <c r="R27">
        <f>QB_Raw_Data[[#This Row],[Passing Yards]]+QB_Raw_Data[[#This Row],[Rushing Yards]]</f>
        <v>2781</v>
      </c>
      <c r="S27">
        <v>9</v>
      </c>
      <c r="T27">
        <v>8</v>
      </c>
      <c r="U27" s="2">
        <f>QB_Raw_Data[[#This Row],[Wins ]]/QB_Raw_Data[[#This Row],[Games Played ]]</f>
        <v>0.69230769230769229</v>
      </c>
    </row>
    <row r="28" spans="1:21" x14ac:dyDescent="0.25">
      <c r="A28" t="s">
        <v>42</v>
      </c>
      <c r="B28">
        <v>2022</v>
      </c>
      <c r="C28">
        <v>13</v>
      </c>
      <c r="D28">
        <v>13</v>
      </c>
      <c r="E28">
        <v>259</v>
      </c>
      <c r="F28">
        <v>400</v>
      </c>
      <c r="G28">
        <v>24</v>
      </c>
      <c r="H28" s="2">
        <f>QB_Raw_Data[[#This Row],[Completion ]]/QB_Raw_Data[[#This Row],[Attempts ]]-0.3*0.05/100</f>
        <v>0.64734999999999998</v>
      </c>
      <c r="I28">
        <v>25</v>
      </c>
      <c r="J28">
        <v>0</v>
      </c>
      <c r="K28">
        <f>QB_Raw_Data[[#This Row],[Passing Touchdowns]]+QB_Raw_Data[[#This Row],[Rushing Touchdowns]]</f>
        <v>25</v>
      </c>
      <c r="L28">
        <v>8</v>
      </c>
      <c r="M28" t="str">
        <f>QB_Raw_Data[[#This Row],[Touchdowns]]/QB_Raw_Data[[#This Row],[Intercerptions]]&amp;":"&amp;"1"</f>
        <v>3.125:1</v>
      </c>
      <c r="N28">
        <v>2</v>
      </c>
      <c r="O28">
        <v>3548</v>
      </c>
      <c r="P28" s="1">
        <f>QB_Raw_Data[[#This Row],[Passing Yards]]/QB_Raw_Data[[#This Row],[Attempts ]]</f>
        <v>8.8699999999999992</v>
      </c>
      <c r="Q28">
        <v>70</v>
      </c>
      <c r="R28">
        <f>QB_Raw_Data[[#This Row],[Passing Yards]]+QB_Raw_Data[[#This Row],[Rushing Yards]]</f>
        <v>3618</v>
      </c>
      <c r="S28">
        <v>9</v>
      </c>
      <c r="T28">
        <v>8</v>
      </c>
      <c r="U28" s="2">
        <f>QB_Raw_Data[[#This Row],[Wins ]]/QB_Raw_Data[[#This Row],[Games Played ]]</f>
        <v>0.69230769230769229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B8813-5FBF-4209-A7E8-BBD3CE0CB6E8}">
  <dimension ref="A1:U12"/>
  <sheetViews>
    <sheetView workbookViewId="0">
      <selection activeCell="D8" sqref="D8"/>
    </sheetView>
  </sheetViews>
  <sheetFormatPr defaultRowHeight="15" x14ac:dyDescent="0.25"/>
  <cols>
    <col min="1" max="1" width="16.28515625" bestFit="1" customWidth="1"/>
    <col min="2" max="2" width="18" bestFit="1" customWidth="1"/>
    <col min="3" max="3" width="16.140625" customWidth="1"/>
    <col min="4" max="4" width="14" customWidth="1"/>
    <col min="5" max="5" width="11.85546875" customWidth="1"/>
    <col min="6" max="6" width="9.85546875" customWidth="1"/>
    <col min="7" max="7" width="18" style="2" customWidth="1"/>
    <col min="8" max="8" width="21.28515625" customWidth="1"/>
    <col min="9" max="9" width="21.7109375" customWidth="1"/>
    <col min="10" max="10" width="14.28515625" customWidth="1"/>
    <col min="11" max="11" width="15.7109375" customWidth="1"/>
    <col min="12" max="12" width="18.42578125" bestFit="1" customWidth="1"/>
    <col min="13" max="13" width="10.7109375" customWidth="1"/>
    <col min="14" max="14" width="15" customWidth="1"/>
    <col min="15" max="15" width="19.28515625" customWidth="1"/>
    <col min="16" max="16" width="15.42578125" customWidth="1"/>
    <col min="17" max="17" width="12.85546875" customWidth="1"/>
    <col min="18" max="18" width="16.28515625" customWidth="1"/>
    <col min="19" max="19" width="8.140625" customWidth="1"/>
    <col min="20" max="20" width="8" customWidth="1"/>
    <col min="21" max="21" width="17.28515625" style="2" customWidth="1"/>
  </cols>
  <sheetData>
    <row r="1" spans="1:21" x14ac:dyDescent="0.25">
      <c r="A1" s="3" t="s">
        <v>0</v>
      </c>
      <c r="B1" s="4" t="s">
        <v>30</v>
      </c>
      <c r="C1" s="4" t="s">
        <v>2</v>
      </c>
      <c r="D1" s="4" t="s">
        <v>3</v>
      </c>
      <c r="E1" s="4" t="s">
        <v>4</v>
      </c>
      <c r="F1" s="4" t="s">
        <v>13</v>
      </c>
      <c r="G1" s="5" t="s">
        <v>5</v>
      </c>
      <c r="H1" s="4" t="s">
        <v>27</v>
      </c>
      <c r="I1" s="4" t="s">
        <v>26</v>
      </c>
      <c r="J1" s="4" t="s">
        <v>6</v>
      </c>
      <c r="K1" s="4" t="s">
        <v>7</v>
      </c>
      <c r="L1" s="4" t="s">
        <v>8</v>
      </c>
      <c r="M1" s="4" t="s">
        <v>9</v>
      </c>
      <c r="N1" s="4" t="s">
        <v>11</v>
      </c>
      <c r="O1" s="6" t="s">
        <v>12</v>
      </c>
      <c r="P1" s="4" t="s">
        <v>10</v>
      </c>
      <c r="Q1" s="4" t="s">
        <v>14</v>
      </c>
      <c r="R1" s="4" t="s">
        <v>29</v>
      </c>
      <c r="S1" s="4" t="s">
        <v>18</v>
      </c>
      <c r="T1" s="4" t="s">
        <v>19</v>
      </c>
      <c r="U1" s="7" t="s">
        <v>25</v>
      </c>
    </row>
    <row r="2" spans="1:21" x14ac:dyDescent="0.25">
      <c r="A2" t="s">
        <v>16</v>
      </c>
      <c r="B2" t="s">
        <v>37</v>
      </c>
      <c r="C2">
        <v>230</v>
      </c>
      <c r="D2">
        <v>5001</v>
      </c>
      <c r="E2">
        <v>7660</v>
      </c>
      <c r="F2">
        <v>719</v>
      </c>
      <c r="G2" s="2">
        <f>QB_Careers[[#This Row],[Completion ]]/QB_Careers[[#This Row],[Attempts ]]-0.3*0.05/100</f>
        <v>0.65272206266318544</v>
      </c>
      <c r="H2">
        <v>475</v>
      </c>
      <c r="I2">
        <v>35</v>
      </c>
      <c r="J2">
        <f>QB_Careers[[#This Row],[Passing Touchdowns]]+QB_Careers[[#This Row],[Rushing Touchdowns]]</f>
        <v>510</v>
      </c>
      <c r="K2">
        <v>105</v>
      </c>
      <c r="L2" t="str">
        <f>QB_Careers[[#This Row],[Touchdowns]]/QB_Careers[[#This Row],[Intercerptions]]&amp;":"&amp;"1"</f>
        <v>4.85714285714286:1</v>
      </c>
      <c r="M2">
        <v>26</v>
      </c>
      <c r="N2">
        <v>59055</v>
      </c>
      <c r="O2">
        <f>QB_Careers[[#This Row],[Passing Yards]]/QB_Careers[[#This Row],[Attempts ]]</f>
        <v>7.7095300261096602</v>
      </c>
      <c r="P2">
        <v>3466</v>
      </c>
      <c r="Q2">
        <f>QB_Careers[[#This Row],[Rushing Yards]]+QB_Careers[[#This Row],[Passing Yards]]</f>
        <v>62521</v>
      </c>
      <c r="R2">
        <v>4</v>
      </c>
      <c r="S2">
        <v>150</v>
      </c>
      <c r="T2">
        <v>79</v>
      </c>
      <c r="U2" s="2">
        <f>QB_Careers[[#This Row],[Wins ]]/QB_Careers[[#This Row],[Games Played ]]</f>
        <v>0.65217391304347827</v>
      </c>
    </row>
    <row r="3" spans="1:21" x14ac:dyDescent="0.25">
      <c r="A3" t="s">
        <v>15</v>
      </c>
      <c r="B3" t="s">
        <v>38</v>
      </c>
      <c r="C3">
        <v>70</v>
      </c>
      <c r="D3">
        <v>1055</v>
      </c>
      <c r="E3">
        <v>1655</v>
      </c>
      <c r="F3">
        <v>727</v>
      </c>
      <c r="G3" s="2">
        <f>QB_Careers[[#This Row],[Completion ]]/QB_Careers[[#This Row],[Attempts ]]-0.3*0.05/100</f>
        <v>0.63731223564954687</v>
      </c>
      <c r="H3">
        <v>101</v>
      </c>
      <c r="I3">
        <v>24</v>
      </c>
      <c r="J3">
        <f>QB_Careers[[#This Row],[Passing Touchdowns]]+QB_Careers[[#This Row],[Rushing Touchdowns]]</f>
        <v>125</v>
      </c>
      <c r="K3">
        <v>38</v>
      </c>
      <c r="L3" t="str">
        <f>QB_Careers[[#This Row],[Touchdowns]]/QB_Careers[[#This Row],[Intercerptions]]&amp;":"&amp;"1"</f>
        <v>3.28947368421053:1</v>
      </c>
      <c r="M3">
        <v>31</v>
      </c>
      <c r="N3">
        <v>12209</v>
      </c>
      <c r="O3">
        <f>QB_Careers[[#This Row],[Passing Yards]]/QB_Careers[[#This Row],[Attempts ]]</f>
        <v>7.3770392749244715</v>
      </c>
      <c r="P3">
        <v>4437</v>
      </c>
      <c r="Q3">
        <f>QB_Careers[[#This Row],[Rushing Yards]]+QB_Careers[[#This Row],[Passing Yards]]</f>
        <v>16646</v>
      </c>
      <c r="R3">
        <v>1</v>
      </c>
      <c r="S3">
        <v>49</v>
      </c>
      <c r="T3">
        <v>21</v>
      </c>
      <c r="U3" s="2">
        <f>QB_Careers[[#This Row],[Wins ]]/QB_Careers[[#This Row],[Games Played ]]</f>
        <v>0.7</v>
      </c>
    </row>
    <row r="4" spans="1:21" x14ac:dyDescent="0.25">
      <c r="A4" t="s">
        <v>20</v>
      </c>
      <c r="B4" t="s">
        <v>39</v>
      </c>
      <c r="C4">
        <v>80</v>
      </c>
      <c r="D4">
        <v>1985</v>
      </c>
      <c r="E4">
        <v>2993</v>
      </c>
      <c r="F4">
        <v>299</v>
      </c>
      <c r="G4" s="2">
        <f>QB_Careers[[#This Row],[Completion ]]/QB_Careers[[#This Row],[Attempts ]]-0.3*0.05/100</f>
        <v>0.66306416638823928</v>
      </c>
      <c r="H4">
        <v>192</v>
      </c>
      <c r="I4">
        <v>12</v>
      </c>
      <c r="J4">
        <f>QB_Careers[[#This Row],[Passing Touchdowns]]+QB_Careers[[#This Row],[Rushing Touchdowns]]</f>
        <v>204</v>
      </c>
      <c r="K4">
        <v>49</v>
      </c>
      <c r="L4" t="str">
        <f>QB_Careers[[#This Row],[Touchdowns]]/QB_Careers[[#This Row],[Intercerptions]]&amp;":"&amp;"1"</f>
        <v>4.16326530612245:1</v>
      </c>
      <c r="M4">
        <v>14</v>
      </c>
      <c r="N4">
        <v>24241</v>
      </c>
      <c r="O4">
        <f>QB_Careers[[#This Row],[Passing Yards]]/QB_Careers[[#This Row],[Attempts ]]</f>
        <v>8.0992315402606074</v>
      </c>
      <c r="P4">
        <v>1547</v>
      </c>
      <c r="Q4">
        <f>QB_Careers[[#This Row],[Rushing Yards]]+QB_Careers[[#This Row],[Passing Yards]]</f>
        <v>25788</v>
      </c>
      <c r="R4">
        <v>2</v>
      </c>
      <c r="S4">
        <v>64</v>
      </c>
      <c r="T4">
        <v>16</v>
      </c>
      <c r="U4" s="2">
        <f>QB_Careers[[#This Row],[Wins ]]/QB_Careers[[#This Row],[Games Played ]]</f>
        <v>0.8</v>
      </c>
    </row>
    <row r="5" spans="1:21" x14ac:dyDescent="0.25">
      <c r="A5" t="s">
        <v>21</v>
      </c>
      <c r="B5" t="s">
        <v>40</v>
      </c>
      <c r="C5">
        <v>42</v>
      </c>
      <c r="D5">
        <v>1044</v>
      </c>
      <c r="E5">
        <v>1530</v>
      </c>
      <c r="F5">
        <v>517</v>
      </c>
      <c r="G5" s="2">
        <f>QB_Careers[[#This Row],[Completion ]]/QB_Careers[[#This Row],[Attempts ]]-0.3*0.05/100</f>
        <v>0.68220294117647062</v>
      </c>
      <c r="H5">
        <v>82</v>
      </c>
      <c r="I5">
        <v>10</v>
      </c>
      <c r="J5">
        <f>QB_Careers[[#This Row],[Passing Touchdowns]]+QB_Careers[[#This Row],[Rushing Touchdowns]]</f>
        <v>92</v>
      </c>
      <c r="K5">
        <v>31</v>
      </c>
      <c r="L5" t="str">
        <f>QB_Careers[[#This Row],[Touchdowns]]/QB_Careers[[#This Row],[Intercerptions]]&amp;":"&amp;"1"</f>
        <v>2.96774193548387:1</v>
      </c>
      <c r="M5">
        <v>5</v>
      </c>
      <c r="N5">
        <v>11774</v>
      </c>
      <c r="O5">
        <f>QB_Careers[[#This Row],[Passing Yards]]/QB_Careers[[#This Row],[Attempts ]]</f>
        <v>7.6954248366013074</v>
      </c>
      <c r="P5">
        <v>517</v>
      </c>
      <c r="Q5">
        <f>QB_Careers[[#This Row],[Rushing Yards]]+QB_Careers[[#This Row],[Passing Yards]]</f>
        <v>12291</v>
      </c>
      <c r="R5">
        <v>0</v>
      </c>
      <c r="S5">
        <v>24</v>
      </c>
      <c r="T5">
        <v>17</v>
      </c>
      <c r="U5" s="2">
        <f>QB_Careers[[#This Row],[Wins ]]/QB_Careers[[#This Row],[Games Played ]]</f>
        <v>0.5714285714285714</v>
      </c>
    </row>
    <row r="6" spans="1:21" x14ac:dyDescent="0.25">
      <c r="A6" t="s">
        <v>22</v>
      </c>
      <c r="B6" t="s">
        <v>41</v>
      </c>
      <c r="C6">
        <v>45</v>
      </c>
      <c r="D6">
        <v>648</v>
      </c>
      <c r="E6">
        <v>1040</v>
      </c>
      <c r="F6">
        <v>367</v>
      </c>
      <c r="G6" s="2">
        <f>QB_Careers[[#This Row],[Completion ]]/QB_Careers[[#This Row],[Attempts ]]-0.3*0.05/100</f>
        <v>0.6229269230769231</v>
      </c>
      <c r="H6">
        <v>44</v>
      </c>
      <c r="I6">
        <v>26</v>
      </c>
      <c r="J6">
        <f>QB_Careers[[#This Row],[Passing Touchdowns]]+QB_Careers[[#This Row],[Rushing Touchdowns]]</f>
        <v>70</v>
      </c>
      <c r="K6">
        <v>19</v>
      </c>
      <c r="L6" t="str">
        <f>QB_Careers[[#This Row],[Touchdowns]]/QB_Careers[[#This Row],[Intercerptions]]&amp;":"&amp;"1"</f>
        <v>3.68421052631579:1</v>
      </c>
      <c r="M6">
        <v>15</v>
      </c>
      <c r="N6">
        <v>7906</v>
      </c>
      <c r="O6">
        <f>QB_Careers[[#This Row],[Passing Yards]]/QB_Careers[[#This Row],[Attempts ]]</f>
        <v>7.601923076923077</v>
      </c>
      <c r="P6">
        <v>1898</v>
      </c>
      <c r="Q6">
        <f>QB_Careers[[#This Row],[Rushing Yards]]+QB_Careers[[#This Row],[Passing Yards]]</f>
        <v>9804</v>
      </c>
      <c r="R6">
        <v>0</v>
      </c>
      <c r="S6">
        <v>26</v>
      </c>
      <c r="T6">
        <v>18</v>
      </c>
      <c r="U6" s="2">
        <f>QB_Careers[[#This Row],[Wins ]]/QB_Careers[[#This Row],[Games Played ]]</f>
        <v>0.57777777777777772</v>
      </c>
    </row>
    <row r="7" spans="1:21" x14ac:dyDescent="0.25">
      <c r="A7" t="s">
        <v>23</v>
      </c>
      <c r="B7" t="s">
        <v>31</v>
      </c>
      <c r="C7">
        <v>142</v>
      </c>
      <c r="D7">
        <v>3201</v>
      </c>
      <c r="E7">
        <v>4958</v>
      </c>
      <c r="F7">
        <v>278</v>
      </c>
      <c r="G7" s="2">
        <f>QB_Careers[[#This Row],[Completion ]]/QB_Careers[[#This Row],[Attempts ]]-0.3*0.05/100</f>
        <v>0.64547323517547395</v>
      </c>
      <c r="H7">
        <v>217</v>
      </c>
      <c r="I7">
        <v>6</v>
      </c>
      <c r="J7">
        <f>QB_Careers[[#This Row],[Passing Touchdowns]]+QB_Careers[[#This Row],[Rushing Touchdowns]]</f>
        <v>223</v>
      </c>
      <c r="K7">
        <v>99</v>
      </c>
      <c r="L7" t="str">
        <f>QB_Careers[[#This Row],[Touchdowns]]/QB_Careers[[#This Row],[Intercerptions]]&amp;":"&amp;"1"</f>
        <v>2.25252525252525:1</v>
      </c>
      <c r="M7">
        <v>30</v>
      </c>
      <c r="N7">
        <v>35222</v>
      </c>
      <c r="O7">
        <f>QB_Careers[[#This Row],[Passing Yards]]/QB_Careers[[#This Row],[Attempts ]]</f>
        <v>7.104074223477209</v>
      </c>
      <c r="P7">
        <v>845</v>
      </c>
      <c r="Q7">
        <f>QB_Careers[[#This Row],[Rushing Yards]]+QB_Careers[[#This Row],[Passing Yards]]</f>
        <v>36067</v>
      </c>
      <c r="R7">
        <v>0</v>
      </c>
      <c r="S7">
        <v>63</v>
      </c>
      <c r="T7">
        <v>79</v>
      </c>
      <c r="U7" s="2">
        <f>QB_Careers[[#This Row],[Wins ]]/QB_Careers[[#This Row],[Games Played ]]</f>
        <v>0.44366197183098594</v>
      </c>
    </row>
    <row r="8" spans="1:21" x14ac:dyDescent="0.25">
      <c r="A8" t="s">
        <v>42</v>
      </c>
      <c r="B8" t="s">
        <v>32</v>
      </c>
      <c r="C8">
        <v>36</v>
      </c>
      <c r="D8">
        <v>708</v>
      </c>
      <c r="E8">
        <v>1078</v>
      </c>
      <c r="F8">
        <v>102</v>
      </c>
      <c r="G8" s="2">
        <f>QB_Careers[[#This Row],[Completion ]]/QB_Careers[[#This Row],[Attempts ]]-0.3*0.05/100</f>
        <v>0.65662179962894252</v>
      </c>
      <c r="H8">
        <v>52</v>
      </c>
      <c r="I8">
        <v>6</v>
      </c>
      <c r="J8">
        <f>QB_Careers[[#This Row],[Passing Touchdowns]]+QB_Careers[[#This Row],[Rushing Touchdowns]]</f>
        <v>58</v>
      </c>
      <c r="K8">
        <v>23</v>
      </c>
      <c r="L8" t="str">
        <f>QB_Careers[[#This Row],[Touchdowns]]/QB_Careers[[#This Row],[Intercerptions]]&amp;":"&amp;"1"</f>
        <v>2.52173913043478:1</v>
      </c>
      <c r="M8">
        <v>30</v>
      </c>
      <c r="N8">
        <v>8015</v>
      </c>
      <c r="O8">
        <f>QB_Careers[[#This Row],[Passing Yards]]/QB_Careers[[#This Row],[Attempts ]]</f>
        <v>7.4350649350649354</v>
      </c>
      <c r="P8">
        <v>307</v>
      </c>
      <c r="Q8">
        <f>QB_Careers[[#This Row],[Rushing Yards]]+QB_Careers[[#This Row],[Passing Yards]]</f>
        <v>8322</v>
      </c>
      <c r="R8">
        <v>0</v>
      </c>
      <c r="S8">
        <v>23</v>
      </c>
      <c r="T8">
        <v>13</v>
      </c>
      <c r="U8" s="2">
        <f>QB_Careers[[#This Row],[Wins ]]/QB_Careers[[#This Row],[Games Played ]]</f>
        <v>0.63888888888888884</v>
      </c>
    </row>
    <row r="9" spans="1:21" x14ac:dyDescent="0.25">
      <c r="A9" t="s">
        <v>24</v>
      </c>
      <c r="B9" t="s">
        <v>33</v>
      </c>
      <c r="C9">
        <v>77</v>
      </c>
      <c r="D9">
        <v>1604</v>
      </c>
      <c r="E9">
        <v>2566</v>
      </c>
      <c r="F9">
        <v>546</v>
      </c>
      <c r="G9" s="2">
        <f>QB_Careers[[#This Row],[Completion ]]/QB_Careers[[#This Row],[Attempts ]]-0.3*0.05/100</f>
        <v>0.62494742790335156</v>
      </c>
      <c r="H9">
        <v>138</v>
      </c>
      <c r="I9">
        <v>38</v>
      </c>
      <c r="J9">
        <f>QB_Careers[[#This Row],[Passing Touchdowns]]+QB_Careers[[#This Row],[Rushing Touchdowns]]</f>
        <v>176</v>
      </c>
      <c r="K9">
        <v>60</v>
      </c>
      <c r="L9" t="str">
        <f>QB_Careers[[#This Row],[Touchdowns]]/QB_Careers[[#This Row],[Intercerptions]]&amp;":"&amp;"1"</f>
        <v>2.93333333333333:1</v>
      </c>
      <c r="M9">
        <v>29</v>
      </c>
      <c r="N9">
        <v>18397</v>
      </c>
      <c r="O9">
        <f>QB_Careers[[#This Row],[Passing Yards]]/QB_Careers[[#This Row],[Attempts ]]</f>
        <v>7.1695245518316444</v>
      </c>
      <c r="P9">
        <v>3087</v>
      </c>
      <c r="Q9">
        <f>QB_Careers[[#This Row],[Rushing Yards]]+QB_Careers[[#This Row],[Passing Yards]]</f>
        <v>21484</v>
      </c>
      <c r="R9">
        <v>0</v>
      </c>
      <c r="S9">
        <v>52</v>
      </c>
      <c r="T9">
        <v>25</v>
      </c>
      <c r="U9" s="2">
        <f>QB_Careers[[#This Row],[Wins ]]/QB_Careers[[#This Row],[Games Played ]]</f>
        <v>0.67532467532467533</v>
      </c>
    </row>
    <row r="10" spans="1:21" x14ac:dyDescent="0.25">
      <c r="A10" t="s">
        <v>34</v>
      </c>
      <c r="B10" t="s">
        <v>38</v>
      </c>
      <c r="C10">
        <v>183</v>
      </c>
      <c r="D10">
        <v>3881</v>
      </c>
      <c r="E10">
        <v>6299</v>
      </c>
      <c r="F10">
        <v>368</v>
      </c>
      <c r="G10" s="2">
        <f>QB_Careers[[#This Row],[Completion ]]/QB_Careers[[#This Row],[Attempts ]]-0.3*0.05/100</f>
        <v>0.61597954437212254</v>
      </c>
      <c r="H10">
        <v>232</v>
      </c>
      <c r="I10">
        <v>16</v>
      </c>
      <c r="J10">
        <f>QB_Careers[[#This Row],[Passing Touchdowns]]+QB_Careers[[#This Row],[Rushing Touchdowns]]</f>
        <v>248</v>
      </c>
      <c r="K10">
        <v>147</v>
      </c>
      <c r="L10" t="str">
        <f>QB_Careers[[#This Row],[Touchdowns]]/QB_Careers[[#This Row],[Intercerptions]]&amp;":"&amp;"1"</f>
        <v>1.68707482993197:1</v>
      </c>
      <c r="M10">
        <v>24</v>
      </c>
      <c r="N10">
        <v>42320</v>
      </c>
      <c r="O10">
        <f>QB_Careers[[#This Row],[Passing Yards]]/QB_Careers[[#This Row],[Attempts ]]</f>
        <v>6.7185267502778219</v>
      </c>
      <c r="P10">
        <v>862</v>
      </c>
      <c r="Q10">
        <f>QB_Careers[[#This Row],[Rushing Yards]]+QB_Careers[[#This Row],[Passing Yards]]</f>
        <v>43182</v>
      </c>
      <c r="R10">
        <v>0</v>
      </c>
      <c r="S10">
        <v>99</v>
      </c>
      <c r="T10">
        <v>84</v>
      </c>
      <c r="U10" s="2">
        <f>QB_Careers[[#This Row],[Wins ]]/QB_Careers[[#This Row],[Games Played ]]</f>
        <v>0.54098360655737709</v>
      </c>
    </row>
    <row r="11" spans="1:21" x14ac:dyDescent="0.25">
      <c r="A11" t="s">
        <v>35</v>
      </c>
      <c r="B11" t="s">
        <v>38</v>
      </c>
      <c r="C11">
        <v>20</v>
      </c>
      <c r="D11">
        <v>121</v>
      </c>
      <c r="E11">
        <v>234</v>
      </c>
      <c r="F11">
        <v>52</v>
      </c>
      <c r="G11" s="2">
        <f>QB_Careers[[#This Row],[Completion ]]/QB_Careers[[#This Row],[Attempts ]]-0.3*0.05/100</f>
        <v>0.51694401709401716</v>
      </c>
      <c r="H11">
        <v>8</v>
      </c>
      <c r="I11">
        <v>3</v>
      </c>
      <c r="J11">
        <f>QB_Careers[[#This Row],[Passing Touchdowns]]+QB_Careers[[#This Row],[Rushing Touchdowns]]</f>
        <v>11</v>
      </c>
      <c r="K11">
        <v>5</v>
      </c>
      <c r="L11" t="str">
        <f>QB_Careers[[#This Row],[Touchdowns]]/QB_Careers[[#This Row],[Intercerptions]]&amp;":"&amp;"1"</f>
        <v>2.2:1</v>
      </c>
      <c r="M11">
        <v>5</v>
      </c>
      <c r="N11">
        <v>1734</v>
      </c>
      <c r="O11">
        <f>QB_Careers[[#This Row],[Passing Yards]]/QB_Careers[[#This Row],[Attempts ]]</f>
        <v>7.4102564102564106</v>
      </c>
      <c r="P11">
        <v>230</v>
      </c>
      <c r="Q11">
        <f>QB_Careers[[#This Row],[Rushing Yards]]+QB_Careers[[#This Row],[Passing Yards]]</f>
        <v>1964</v>
      </c>
      <c r="R11">
        <v>0</v>
      </c>
      <c r="S11">
        <v>4</v>
      </c>
      <c r="T11">
        <v>4</v>
      </c>
      <c r="U11" s="2">
        <f>QB_Careers[[#This Row],[Wins ]]/QB_Careers[[#This Row],[Games Played ]]</f>
        <v>0.2</v>
      </c>
    </row>
    <row r="12" spans="1:21" x14ac:dyDescent="0.25">
      <c r="A12" t="s">
        <v>36</v>
      </c>
      <c r="B12" t="s">
        <v>38</v>
      </c>
      <c r="C12">
        <v>67</v>
      </c>
      <c r="D12">
        <v>861</v>
      </c>
      <c r="E12">
        <v>1519</v>
      </c>
      <c r="F12">
        <v>176</v>
      </c>
      <c r="G12" s="2">
        <f>QB_Careers[[#This Row],[Completion ]]/QB_Careers[[#This Row],[Attempts ]]-0.3*0.05/100</f>
        <v>0.56667027649769586</v>
      </c>
      <c r="H12">
        <v>48</v>
      </c>
      <c r="I12">
        <v>2</v>
      </c>
      <c r="J12">
        <f>QB_Careers[[#This Row],[Passing Touchdowns]]+QB_Careers[[#This Row],[Rushing Touchdowns]]</f>
        <v>50</v>
      </c>
      <c r="K12">
        <v>54</v>
      </c>
      <c r="L12" t="str">
        <f>QB_Careers[[#This Row],[Touchdowns]]/QB_Careers[[#This Row],[Intercerptions]]&amp;":"&amp;"1"</f>
        <v>0.925925925925926:1</v>
      </c>
      <c r="M12">
        <v>42</v>
      </c>
      <c r="N12">
        <v>8931</v>
      </c>
      <c r="O12">
        <f>QB_Careers[[#This Row],[Passing Yards]]/QB_Careers[[#This Row],[Attempts ]]</f>
        <v>5.8795260039499668</v>
      </c>
      <c r="P12">
        <v>572</v>
      </c>
      <c r="Q12">
        <f>QB_Careers[[#This Row],[Rushing Yards]]+QB_Careers[[#This Row],[Passing Yards]]</f>
        <v>9503</v>
      </c>
      <c r="R12">
        <v>0</v>
      </c>
      <c r="S12">
        <v>20</v>
      </c>
      <c r="T12">
        <v>27</v>
      </c>
      <c r="U12" s="2">
        <f>QB_Careers[[#This Row],[Wins ]]/QB_Careers[[#This Row],[Games Played ]]</f>
        <v>0.29850746268656714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2493E7-DDB9-474B-BFA7-A64CE3B1DC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 Board</vt:lpstr>
      <vt:lpstr>List</vt:lpstr>
      <vt:lpstr>QB Raw Data PT</vt:lpstr>
      <vt:lpstr>QB Raw Data</vt:lpstr>
      <vt:lpstr>QB Careers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Gerren Crain</dc:creator>
  <cp:lastModifiedBy>Gerren Crain</cp:lastModifiedBy>
  <dcterms:created xsi:type="dcterms:W3CDTF">2023-03-08T23:29:00Z</dcterms:created>
  <dcterms:modified xsi:type="dcterms:W3CDTF">2023-03-19T19:39:43Z</dcterms:modified>
</cp:coreProperties>
</file>