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le040\surfdrive\Documents\Publication\ESSD-Pangaea_GLORI-SedCom\IntroducingGloRiSe_Supplement_rev\"/>
    </mc:Choice>
  </mc:AlternateContent>
  <xr:revisionPtr revIDLastSave="0" documentId="13_ncr:1_{90DADD39-3EDD-4965-8270-947A41B25602}" xr6:coauthVersionLast="45" xr6:coauthVersionMax="45" xr10:uidLastSave="{00000000-0000-0000-0000-000000000000}"/>
  <bookViews>
    <workbookView xWindow="6910" yWindow="1530" windowWidth="11590" windowHeight="6830" xr2:uid="{BC148851-4678-4AF4-BE31-B25086101558}"/>
  </bookViews>
  <sheets>
    <sheet name="100% normalized" sheetId="3" r:id="rId1"/>
    <sheet name="CIX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4" l="1"/>
  <c r="L6" i="4"/>
  <c r="L7" i="4"/>
  <c r="L9" i="4"/>
  <c r="L10" i="4"/>
  <c r="L11" i="4"/>
  <c r="L12" i="4"/>
  <c r="L13" i="4"/>
  <c r="L14" i="4"/>
  <c r="K24" i="4"/>
  <c r="K25" i="4"/>
  <c r="K26" i="4"/>
  <c r="K27" i="4"/>
  <c r="C24" i="4"/>
  <c r="D24" i="4"/>
  <c r="E24" i="4"/>
  <c r="F24" i="4"/>
  <c r="G24" i="4"/>
  <c r="H24" i="4"/>
  <c r="I24" i="4"/>
  <c r="J24" i="4"/>
  <c r="C25" i="4"/>
  <c r="D25" i="4"/>
  <c r="E25" i="4"/>
  <c r="F25" i="4"/>
  <c r="G25" i="4"/>
  <c r="H25" i="4"/>
  <c r="I25" i="4"/>
  <c r="J25" i="4"/>
  <c r="C26" i="4"/>
  <c r="D26" i="4"/>
  <c r="E26" i="4"/>
  <c r="F26" i="4"/>
  <c r="G26" i="4"/>
  <c r="H26" i="4"/>
  <c r="I26" i="4"/>
  <c r="J26" i="4"/>
  <c r="C27" i="4"/>
  <c r="D27" i="4"/>
  <c r="E27" i="4"/>
  <c r="F27" i="4"/>
  <c r="G27" i="4"/>
  <c r="H27" i="4"/>
  <c r="I27" i="4"/>
  <c r="J27" i="4"/>
  <c r="B24" i="4"/>
  <c r="B25" i="4"/>
  <c r="B26" i="4"/>
  <c r="B27" i="4"/>
  <c r="L3" i="3" l="1"/>
  <c r="L4" i="3"/>
  <c r="L11" i="3"/>
  <c r="L12" i="3"/>
  <c r="L13" i="3"/>
  <c r="L14" i="3"/>
  <c r="L2" i="3"/>
  <c r="L27" i="4" l="1"/>
  <c r="L26" i="4"/>
  <c r="L25" i="4"/>
  <c r="L24" i="4"/>
  <c r="G39" i="4" l="1"/>
  <c r="H39" i="4"/>
  <c r="J39" i="4"/>
  <c r="C39" i="4"/>
  <c r="K39" i="4"/>
  <c r="F39" i="4"/>
  <c r="I39" i="4"/>
  <c r="E39" i="4"/>
  <c r="B39" i="4"/>
  <c r="D39" i="4"/>
  <c r="J38" i="4"/>
  <c r="B38" i="4"/>
  <c r="E38" i="4"/>
  <c r="G38" i="4"/>
  <c r="H38" i="4"/>
  <c r="D38" i="4"/>
  <c r="I38" i="4"/>
  <c r="C38" i="4"/>
  <c r="F38" i="4"/>
  <c r="K38" i="4"/>
  <c r="H40" i="4"/>
  <c r="B40" i="4"/>
  <c r="E40" i="4"/>
  <c r="F40" i="4"/>
  <c r="C40" i="4"/>
  <c r="J40" i="4"/>
  <c r="K40" i="4"/>
  <c r="G40" i="4"/>
  <c r="I40" i="4"/>
  <c r="D40" i="4"/>
  <c r="K41" i="4"/>
  <c r="G41" i="4"/>
  <c r="J41" i="4"/>
  <c r="F41" i="4"/>
  <c r="C41" i="4"/>
  <c r="E41" i="4"/>
  <c r="B41" i="4"/>
  <c r="D41" i="4"/>
  <c r="H41" i="4"/>
  <c r="I41" i="4"/>
  <c r="L41" i="4" l="1"/>
  <c r="L39" i="4"/>
  <c r="M39" i="4"/>
  <c r="M41" i="4"/>
  <c r="M40" i="4"/>
  <c r="L38" i="4"/>
  <c r="L40" i="4"/>
  <c r="M38" i="4"/>
  <c r="H21" i="4"/>
  <c r="K19" i="4"/>
  <c r="F20" i="4"/>
  <c r="B21" i="4"/>
  <c r="H16" i="4"/>
  <c r="F23" i="4"/>
  <c r="C21" i="4"/>
  <c r="B23" i="4"/>
  <c r="I23" i="4"/>
  <c r="I21" i="4"/>
  <c r="C23" i="4"/>
  <c r="J20" i="4"/>
  <c r="D20" i="4"/>
  <c r="D17" i="4"/>
  <c r="F21" i="4"/>
  <c r="D19" i="4"/>
  <c r="C19" i="4"/>
  <c r="K23" i="4"/>
  <c r="H20" i="4"/>
  <c r="G17" i="4"/>
  <c r="D16" i="4"/>
  <c r="G20" i="4"/>
  <c r="B19" i="4"/>
  <c r="L3" i="4"/>
  <c r="C16" i="4"/>
  <c r="E21" i="4"/>
  <c r="K21" i="4"/>
  <c r="D21" i="4"/>
  <c r="I20" i="4"/>
  <c r="E19" i="4"/>
  <c r="I18" i="4"/>
  <c r="I19" i="4"/>
  <c r="K20" i="4"/>
  <c r="L2" i="4"/>
  <c r="F16" i="4"/>
  <c r="G16" i="4"/>
  <c r="J19" i="4"/>
  <c r="H17" i="4"/>
  <c r="K18" i="4"/>
  <c r="H23" i="4"/>
  <c r="E20" i="4"/>
  <c r="C17" i="4"/>
  <c r="J16" i="4"/>
  <c r="B17" i="4"/>
  <c r="F18" i="4"/>
  <c r="F19" i="4"/>
  <c r="I17" i="4"/>
  <c r="K17" i="4"/>
  <c r="J23" i="4"/>
  <c r="F17" i="4"/>
  <c r="J17" i="4"/>
  <c r="B20" i="4"/>
  <c r="H18" i="4"/>
  <c r="H19" i="4"/>
  <c r="K16" i="4"/>
  <c r="J18" i="4"/>
  <c r="J21" i="4"/>
  <c r="D18" i="4"/>
  <c r="D23" i="4"/>
  <c r="I16" i="4"/>
  <c r="G19" i="4"/>
  <c r="B16" i="4"/>
  <c r="E18" i="4"/>
  <c r="E23" i="4"/>
  <c r="G23" i="4"/>
  <c r="E16" i="4"/>
  <c r="B18" i="4"/>
  <c r="L4" i="4"/>
  <c r="C18" i="4"/>
  <c r="C20" i="4"/>
  <c r="G18" i="4"/>
  <c r="G21" i="4"/>
  <c r="E17" i="4"/>
  <c r="E37" i="4" l="1"/>
  <c r="D31" i="4"/>
  <c r="H32" i="4"/>
  <c r="H33" i="4" s="1"/>
  <c r="J32" i="4"/>
  <c r="J35" i="4" s="1"/>
  <c r="E32" i="4"/>
  <c r="E35" i="4" s="1"/>
  <c r="B31" i="4"/>
  <c r="L18" i="4"/>
  <c r="G32" i="4" s="1"/>
  <c r="H37" i="4"/>
  <c r="L17" i="4"/>
  <c r="I31" i="4" s="1"/>
  <c r="K32" i="4"/>
  <c r="K34" i="4" s="1"/>
  <c r="G30" i="4"/>
  <c r="G31" i="4"/>
  <c r="J34" i="4"/>
  <c r="K35" i="4"/>
  <c r="H34" i="4"/>
  <c r="F34" i="4"/>
  <c r="D32" i="4"/>
  <c r="D35" i="4" s="1"/>
  <c r="F32" i="4"/>
  <c r="F33" i="4" s="1"/>
  <c r="I32" i="4"/>
  <c r="I33" i="4" s="1"/>
  <c r="J31" i="4"/>
  <c r="K31" i="4"/>
  <c r="K37" i="4"/>
  <c r="K33" i="4"/>
  <c r="J33" i="4"/>
  <c r="J37" i="4"/>
  <c r="E34" i="4"/>
  <c r="H35" i="4"/>
  <c r="L16" i="4"/>
  <c r="H30" i="4" s="1"/>
  <c r="C31" i="4"/>
  <c r="B32" i="4"/>
  <c r="B37" i="4" s="1"/>
  <c r="G34" i="4" l="1"/>
  <c r="G37" i="4"/>
  <c r="G33" i="4"/>
  <c r="G35" i="4"/>
  <c r="E33" i="4"/>
  <c r="D37" i="4"/>
  <c r="D34" i="4"/>
  <c r="C32" i="4"/>
  <c r="H31" i="4"/>
  <c r="M31" i="4" s="1"/>
  <c r="F31" i="4"/>
  <c r="D33" i="4"/>
  <c r="E31" i="4"/>
  <c r="F35" i="4"/>
  <c r="B34" i="4"/>
  <c r="B35" i="4"/>
  <c r="B33" i="4"/>
  <c r="I37" i="4"/>
  <c r="I35" i="4"/>
  <c r="J30" i="4"/>
  <c r="K30" i="4"/>
  <c r="I30" i="4"/>
  <c r="D30" i="4"/>
  <c r="C30" i="4"/>
  <c r="M30" i="4" s="1"/>
  <c r="E30" i="4"/>
  <c r="I34" i="4"/>
  <c r="B30" i="4"/>
  <c r="F30" i="4"/>
  <c r="F37" i="4"/>
  <c r="C35" i="4" l="1"/>
  <c r="L35" i="4" s="1"/>
  <c r="C34" i="4"/>
  <c r="C33" i="4"/>
  <c r="C37" i="4"/>
  <c r="M32" i="4"/>
  <c r="O31" i="4"/>
  <c r="L31" i="4"/>
  <c r="L37" i="4"/>
  <c r="P31" i="4"/>
  <c r="Q31" i="4" s="1"/>
  <c r="L32" i="4"/>
  <c r="L33" i="4"/>
  <c r="N31" i="4"/>
  <c r="L34" i="4"/>
  <c r="L30" i="4"/>
</calcChain>
</file>

<file path=xl/sharedStrings.xml><?xml version="1.0" encoding="utf-8"?>
<sst xmlns="http://schemas.openxmlformats.org/spreadsheetml/2006/main" count="80" uniqueCount="58">
  <si>
    <t>SiO2</t>
  </si>
  <si>
    <t>Al2O3</t>
  </si>
  <si>
    <t>Fe2O3T</t>
  </si>
  <si>
    <t>MnO</t>
  </si>
  <si>
    <t>CaO</t>
  </si>
  <si>
    <t>MgO</t>
  </si>
  <si>
    <t>K2O</t>
  </si>
  <si>
    <t>Na2O</t>
  </si>
  <si>
    <t>TiO2</t>
  </si>
  <si>
    <t>P2O5</t>
  </si>
  <si>
    <t>CIX</t>
  </si>
  <si>
    <t>Mean this study (wt%)</t>
  </si>
  <si>
    <t>Median this study (wt%)</t>
  </si>
  <si>
    <t>Flux-weighted mean this study (wt%, suggested)</t>
  </si>
  <si>
    <t>Viers et al. 2009 (mean wt%)</t>
  </si>
  <si>
    <t>Martin &amp; Meybeck 1979 (median wt%)</t>
  </si>
  <si>
    <t>Continental Crust (Rudnick &amp; Gao 2003, wt%)</t>
  </si>
  <si>
    <t>Savenko 2007 (unknown wt%)</t>
  </si>
  <si>
    <t>Error this study (wt%)</t>
  </si>
  <si>
    <t>Total</t>
  </si>
  <si>
    <t>Mol%</t>
  </si>
  <si>
    <t>Mean this study (mol%)</t>
  </si>
  <si>
    <t>Median this study (mol%)</t>
  </si>
  <si>
    <t>Flux-weighted mean this study (mol%, suggested)</t>
  </si>
  <si>
    <t>Viers et al. 2009 (mean mol%)</t>
  </si>
  <si>
    <t>Martin &amp; Meybeck 1979 (median mol%)</t>
  </si>
  <si>
    <t>Normalized to 100%</t>
  </si>
  <si>
    <t>wt%, normalized to 100 %</t>
  </si>
  <si>
    <t>error</t>
  </si>
  <si>
    <t>error %</t>
  </si>
  <si>
    <t>Sample SD this study (wt %)</t>
  </si>
  <si>
    <t>Mean uncertainty from time-series (wt%)</t>
  </si>
  <si>
    <t>Max uncertainty from time-series (wt%)</t>
  </si>
  <si>
    <t>N</t>
  </si>
  <si>
    <t xml:space="preserve">Mean this study </t>
  </si>
  <si>
    <t>Median this study</t>
  </si>
  <si>
    <t>Flux-weighted mean this study (suggested)</t>
  </si>
  <si>
    <t>Sample SD this study</t>
  </si>
  <si>
    <t>Max uncertainty from time-series</t>
  </si>
  <si>
    <t xml:space="preserve">Mean uncertainty from time-series </t>
  </si>
  <si>
    <t xml:space="preserve">Uncertainty of this study </t>
  </si>
  <si>
    <t xml:space="preserve">Viers et al. 2009 </t>
  </si>
  <si>
    <t xml:space="preserve">Martin &amp; Meybeck 1979 </t>
  </si>
  <si>
    <t xml:space="preserve">Savenko 2007 </t>
  </si>
  <si>
    <t>Continental Crust (Rudnick &amp; Gao 2003)</t>
  </si>
  <si>
    <t>relative Sample SD this study (%)</t>
  </si>
  <si>
    <t>relative Max uncertainty from time-series (%)</t>
  </si>
  <si>
    <t>relative Mean uncertainty from time-series (%)</t>
  </si>
  <si>
    <t>relative Error this study (%)</t>
  </si>
  <si>
    <t>Savenko 2007 (unknown mol%)</t>
  </si>
  <si>
    <t>Continental Crust (Rudnick &amp; Gao 2003, mol%)</t>
  </si>
  <si>
    <t>Sample SD this study (mol %)</t>
  </si>
  <si>
    <t>Max uncertainty from time-series (mol %)</t>
  </si>
  <si>
    <t>Mean uncertainty from time-series (mol %)</t>
  </si>
  <si>
    <t>Error this study (mol %)</t>
  </si>
  <si>
    <t>dCIX/dNa2O and dCIX/dK2O</t>
  </si>
  <si>
    <t>dCIX/dAl2O3</t>
  </si>
  <si>
    <t>Sorbed load in sfw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</si>
</sst>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46D3-FBF4-42AC-84EC-25FCF37946B3}">
  <dimension ref="A1:M18"/>
  <sheetViews>
    <sheetView tabSelected="1" zoomScale="51" workbookViewId="0">
      <selection activeCell="M14" sqref="A2:M14"/>
    </sheetView>
  </sheetViews>
  <sheetFormatPr defaultRowHeight="14.5" x14ac:dyDescent="0.35"/>
  <cols>
    <col min="1" max="1" width="41.45312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</v>
      </c>
      <c r="M1" t="s">
        <v>10</v>
      </c>
    </row>
    <row r="2" spans="1:13" x14ac:dyDescent="0.35">
      <c r="A2" s="1" t="s">
        <v>34</v>
      </c>
      <c r="B2" s="1">
        <v>65.298329995981376</v>
      </c>
      <c r="C2" s="1">
        <v>16.100305295666523</v>
      </c>
      <c r="D2" s="1">
        <v>7.4007927536138522</v>
      </c>
      <c r="E2" s="1">
        <v>0.15252574336934288</v>
      </c>
      <c r="F2" s="1">
        <v>3.5687107329773231</v>
      </c>
      <c r="G2" s="1">
        <v>2.1650140705803365</v>
      </c>
      <c r="H2" s="1">
        <v>2.2261549948805039</v>
      </c>
      <c r="I2" s="1">
        <v>1.9143552591547548</v>
      </c>
      <c r="J2" s="1">
        <v>0.88261506086878894</v>
      </c>
      <c r="K2" s="1">
        <v>0.29119609290719128</v>
      </c>
      <c r="L2" s="1">
        <f>SUM(B2:K2)</f>
        <v>100</v>
      </c>
      <c r="M2" s="3">
        <v>73.737152583486903</v>
      </c>
    </row>
    <row r="3" spans="1:13" x14ac:dyDescent="0.35">
      <c r="A3" s="1" t="s">
        <v>35</v>
      </c>
      <c r="B3" s="1">
        <v>68.2291207992062</v>
      </c>
      <c r="C3" s="1">
        <v>15.885940936119152</v>
      </c>
      <c r="D3" s="1">
        <v>6.7098397274168979</v>
      </c>
      <c r="E3" s="1">
        <v>0.1162883834907608</v>
      </c>
      <c r="F3" s="1">
        <v>2.3199532506406779</v>
      </c>
      <c r="G3" s="1">
        <v>1.9187583275975533</v>
      </c>
      <c r="H3" s="1">
        <v>2.2676234780698357</v>
      </c>
      <c r="I3" s="1">
        <v>1.5988816060315671</v>
      </c>
      <c r="J3" s="1">
        <v>0.77916091619119821</v>
      </c>
      <c r="K3" s="1">
        <v>0.1744325752361412</v>
      </c>
      <c r="L3" s="1">
        <f t="shared" ref="L3:L4" si="0">SUM(B3:K3)</f>
        <v>99.999999999999986</v>
      </c>
      <c r="M3" s="3">
        <v>74.417330330975432</v>
      </c>
    </row>
    <row r="4" spans="1:13" x14ac:dyDescent="0.35">
      <c r="A4" s="1" t="s">
        <v>36</v>
      </c>
      <c r="B4" s="1">
        <v>65.085223888811271</v>
      </c>
      <c r="C4" s="1">
        <v>18.701369656870664</v>
      </c>
      <c r="D4" s="1">
        <v>6.3133810413141864</v>
      </c>
      <c r="E4" s="1">
        <v>0.11013961717136932</v>
      </c>
      <c r="F4" s="1">
        <v>2.9155055581561005</v>
      </c>
      <c r="G4" s="1">
        <v>2.1003674168443949</v>
      </c>
      <c r="H4" s="1">
        <v>2.7280068525692207</v>
      </c>
      <c r="I4" s="1">
        <v>1.0982067965541737</v>
      </c>
      <c r="J4" s="1">
        <v>0.81128350928657222</v>
      </c>
      <c r="K4" s="1">
        <v>0.13651566242207744</v>
      </c>
      <c r="L4" s="1">
        <f t="shared" si="0"/>
        <v>100.00000000000004</v>
      </c>
      <c r="M4" s="3">
        <v>76.714285250986862</v>
      </c>
    </row>
    <row r="5" spans="1:13" x14ac:dyDescent="0.35">
      <c r="A5" s="1" t="s">
        <v>57</v>
      </c>
      <c r="F5" s="3">
        <v>0.65920000000000001</v>
      </c>
      <c r="G5" s="3">
        <v>9.9400000000000002E-2</v>
      </c>
      <c r="H5" s="3">
        <v>2.46E-2</v>
      </c>
      <c r="I5" s="3">
        <v>1.5299999999999999E-2</v>
      </c>
    </row>
    <row r="6" spans="1:13" x14ac:dyDescent="0.35">
      <c r="A6" t="s">
        <v>37</v>
      </c>
      <c r="B6" s="1">
        <v>15.0080655217164</v>
      </c>
      <c r="C6" s="1">
        <v>4.5827097726576804</v>
      </c>
      <c r="D6" s="1">
        <v>3.4429221996080002</v>
      </c>
      <c r="E6" s="1">
        <v>0.14057467545038199</v>
      </c>
      <c r="F6" s="1">
        <v>3.7055680125960002</v>
      </c>
      <c r="G6" s="1">
        <v>1.20025714639257</v>
      </c>
      <c r="H6" s="1">
        <v>0.86751836648376601</v>
      </c>
      <c r="I6" s="1">
        <v>1.21487426026495</v>
      </c>
      <c r="J6" s="1">
        <v>0.48691213193121002</v>
      </c>
      <c r="K6" s="1">
        <v>0.32256589775807498</v>
      </c>
      <c r="L6" s="1"/>
    </row>
    <row r="7" spans="1:13" x14ac:dyDescent="0.35">
      <c r="A7" s="1" t="s">
        <v>38</v>
      </c>
      <c r="B7" s="1">
        <v>29.2863669997882</v>
      </c>
      <c r="C7" s="1">
        <v>11.034807332121099</v>
      </c>
      <c r="D7" s="1">
        <v>4.2797544354715997</v>
      </c>
      <c r="E7" s="1">
        <v>0.27172356981585499</v>
      </c>
      <c r="F7" s="1">
        <v>10.5224016041496</v>
      </c>
      <c r="G7" s="1">
        <v>1.2265734143604199</v>
      </c>
      <c r="H7" s="1">
        <v>1.3822215701381999</v>
      </c>
      <c r="I7" s="1">
        <v>0.57664700222657395</v>
      </c>
      <c r="J7" s="1">
        <v>0.39799794628944402</v>
      </c>
      <c r="K7" s="1">
        <v>0.58807201163348199</v>
      </c>
      <c r="L7" s="1"/>
    </row>
    <row r="8" spans="1:13" x14ac:dyDescent="0.35">
      <c r="A8" s="1" t="s">
        <v>39</v>
      </c>
      <c r="B8" s="1">
        <v>7.0358149646954704</v>
      </c>
      <c r="C8" s="1">
        <v>5.4728511474156702</v>
      </c>
      <c r="D8" s="1">
        <v>1.20332644432889</v>
      </c>
      <c r="E8" s="1">
        <v>5.57361352832587E-2</v>
      </c>
      <c r="F8" s="1">
        <v>1.6267914011487401</v>
      </c>
      <c r="G8" s="1">
        <v>0.431165113031172</v>
      </c>
      <c r="H8" s="1">
        <v>0.54357810413582897</v>
      </c>
      <c r="I8" s="1">
        <v>0.169456760777451</v>
      </c>
      <c r="J8" s="1">
        <v>0.15439735376802299</v>
      </c>
      <c r="K8" s="1">
        <v>5.8713270231839997E-2</v>
      </c>
      <c r="L8" s="1"/>
    </row>
    <row r="9" spans="1:13" x14ac:dyDescent="0.35">
      <c r="A9" s="1" t="s">
        <v>33</v>
      </c>
      <c r="B9" s="7">
        <v>156</v>
      </c>
      <c r="C9" s="7">
        <v>174</v>
      </c>
      <c r="D9" s="7">
        <v>174</v>
      </c>
      <c r="E9" s="7">
        <v>173</v>
      </c>
      <c r="F9" s="7">
        <v>174</v>
      </c>
      <c r="G9" s="7">
        <v>173</v>
      </c>
      <c r="H9" s="7">
        <v>171</v>
      </c>
      <c r="I9" s="7">
        <v>169</v>
      </c>
      <c r="J9" s="7">
        <v>144</v>
      </c>
      <c r="K9" s="7">
        <v>145</v>
      </c>
      <c r="L9" s="1"/>
    </row>
    <row r="10" spans="1:13" x14ac:dyDescent="0.35">
      <c r="A10" s="1" t="s">
        <v>40</v>
      </c>
      <c r="B10" s="1">
        <v>8.6835395531534498</v>
      </c>
      <c r="C10" s="1">
        <v>5.3230155390844098</v>
      </c>
      <c r="D10" s="1">
        <v>1.8826827744827599</v>
      </c>
      <c r="E10" s="1">
        <v>1.14541566956859</v>
      </c>
      <c r="F10" s="1">
        <v>3.1152037540639501</v>
      </c>
      <c r="G10" s="1">
        <v>1.2457837116021599</v>
      </c>
      <c r="H10" s="1">
        <v>1.29506944135012</v>
      </c>
      <c r="I10" s="1">
        <v>1.1716625286700699</v>
      </c>
      <c r="J10" s="1">
        <v>1.2665625798904301</v>
      </c>
      <c r="K10" s="1">
        <v>1.2503572750221901</v>
      </c>
      <c r="L10" s="1"/>
      <c r="M10" s="1">
        <v>0.1</v>
      </c>
    </row>
    <row r="11" spans="1:13" x14ac:dyDescent="0.35">
      <c r="A11" s="1" t="s">
        <v>41</v>
      </c>
      <c r="B11" s="1">
        <v>57.984632197581718</v>
      </c>
      <c r="C11" s="1">
        <v>19.906535148146169</v>
      </c>
      <c r="D11" s="1">
        <v>10.036236594719648</v>
      </c>
      <c r="E11" s="1">
        <v>0.26193544080076625</v>
      </c>
      <c r="F11" s="1">
        <v>4.3784082324175948</v>
      </c>
      <c r="G11" s="1">
        <v>2.5244581946032163</v>
      </c>
      <c r="H11" s="1">
        <v>2.4596458451017682</v>
      </c>
      <c r="I11" s="1">
        <v>1.1563226353264047</v>
      </c>
      <c r="J11" s="1">
        <v>0.88674463802371895</v>
      </c>
      <c r="K11" s="1">
        <v>0.40508107327901699</v>
      </c>
      <c r="L11" s="1">
        <f>SUM(B11:K11)</f>
        <v>100.00000000000004</v>
      </c>
      <c r="M11">
        <v>78.97995011997746</v>
      </c>
    </row>
    <row r="12" spans="1:13" x14ac:dyDescent="0.35">
      <c r="A12" s="1" t="s">
        <v>42</v>
      </c>
      <c r="B12" s="1">
        <v>61.146877992819491</v>
      </c>
      <c r="C12" s="1">
        <v>20.167742215175554</v>
      </c>
      <c r="D12" s="1">
        <v>7.7926690723733358</v>
      </c>
      <c r="E12" s="1">
        <v>0.15395120932747516</v>
      </c>
      <c r="F12" s="1">
        <v>3.4159002916048085</v>
      </c>
      <c r="G12" s="1">
        <v>2.2219274950040337</v>
      </c>
      <c r="H12" s="1">
        <v>2.735685119270693</v>
      </c>
      <c r="I12" s="1">
        <v>1.0867490393985078</v>
      </c>
      <c r="J12" s="1">
        <v>1.0606794613550081</v>
      </c>
      <c r="K12" s="1">
        <v>0.2178181036711177</v>
      </c>
      <c r="L12" s="1">
        <f>SUM(B12:K12)</f>
        <v>100.00000000000004</v>
      </c>
      <c r="M12" s="3">
        <v>78.034794085708569</v>
      </c>
    </row>
    <row r="13" spans="1:13" x14ac:dyDescent="0.35">
      <c r="A13" s="2" t="s">
        <v>43</v>
      </c>
      <c r="B13" s="1">
        <v>58.591741226599183</v>
      </c>
      <c r="C13" s="1">
        <v>19.751825265060585</v>
      </c>
      <c r="D13" s="1">
        <v>8.7112402736323453</v>
      </c>
      <c r="E13" s="1">
        <v>0.17986996797285607</v>
      </c>
      <c r="F13" s="1">
        <v>4.4066350524876947</v>
      </c>
      <c r="G13" s="1">
        <v>2.8925267181734342</v>
      </c>
      <c r="H13" s="1">
        <v>3.1371955018407847</v>
      </c>
      <c r="I13" s="1">
        <v>1.3389112169198718</v>
      </c>
      <c r="J13" s="1">
        <v>0.78800278194319529</v>
      </c>
      <c r="K13" s="1">
        <v>0.20205199537005006</v>
      </c>
      <c r="L13" s="1">
        <f>SUM(B13:K13)</f>
        <v>100</v>
      </c>
      <c r="M13" s="3">
        <v>74.925058378116987</v>
      </c>
    </row>
    <row r="14" spans="1:13" x14ac:dyDescent="0.35">
      <c r="A14" s="1" t="s">
        <v>44</v>
      </c>
      <c r="B14" s="1">
        <v>66.62</v>
      </c>
      <c r="C14" s="1">
        <v>15.05</v>
      </c>
      <c r="D14" s="1">
        <v>4.09</v>
      </c>
      <c r="E14" s="1">
        <v>7.0000000000000007E-2</v>
      </c>
      <c r="F14" s="1">
        <v>4.24</v>
      </c>
      <c r="G14" s="1">
        <v>2.2999999999999998</v>
      </c>
      <c r="H14" s="1">
        <v>3.19</v>
      </c>
      <c r="I14" s="1">
        <v>3.56</v>
      </c>
      <c r="J14" s="1">
        <v>0.54</v>
      </c>
      <c r="K14" s="1">
        <v>0.15</v>
      </c>
      <c r="L14" s="1">
        <f>SUM(B14:K14)</f>
        <v>99.81</v>
      </c>
      <c r="M14" s="3">
        <v>62.315339491855951</v>
      </c>
    </row>
    <row r="16" spans="1:13" x14ac:dyDescent="0.35">
      <c r="L16" s="1"/>
    </row>
    <row r="17" spans="12:12" x14ac:dyDescent="0.35">
      <c r="L17" s="1"/>
    </row>
    <row r="18" spans="12:12" x14ac:dyDescent="0.35">
      <c r="L18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90B1-50FE-4426-BA95-8E44BC5E16E2}">
  <dimension ref="A1:U41"/>
  <sheetViews>
    <sheetView topLeftCell="A19" zoomScale="62" workbookViewId="0">
      <selection activeCell="P31" sqref="P31"/>
    </sheetView>
  </sheetViews>
  <sheetFormatPr defaultRowHeight="14.5" x14ac:dyDescent="0.35"/>
  <cols>
    <col min="1" max="1" width="42.08984375" customWidth="1"/>
    <col min="3" max="3" width="16.453125" bestFit="1" customWidth="1"/>
    <col min="8" max="8" width="17.1796875" bestFit="1" customWidth="1"/>
    <col min="9" max="9" width="16.81640625" customWidth="1"/>
    <col min="14" max="14" width="20.90625" customWidth="1"/>
    <col min="15" max="15" width="31.7265625" customWidth="1"/>
    <col min="16" max="16" width="11.81640625" bestFit="1" customWidth="1"/>
    <col min="17" max="17" width="10.81640625" bestFit="1" customWidth="1"/>
  </cols>
  <sheetData>
    <row r="1" spans="1:17" x14ac:dyDescent="0.35">
      <c r="A1" s="5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</v>
      </c>
      <c r="M1" t="s">
        <v>10</v>
      </c>
      <c r="N1" t="s">
        <v>56</v>
      </c>
      <c r="O1" t="s">
        <v>55</v>
      </c>
      <c r="P1" t="s">
        <v>28</v>
      </c>
      <c r="Q1" t="s">
        <v>29</v>
      </c>
    </row>
    <row r="2" spans="1:17" x14ac:dyDescent="0.35">
      <c r="A2" s="1" t="s">
        <v>11</v>
      </c>
      <c r="B2" s="1">
        <v>65.298329995981376</v>
      </c>
      <c r="C2" s="1">
        <v>16.100305295666523</v>
      </c>
      <c r="D2" s="1">
        <v>7.4007927536138522</v>
      </c>
      <c r="E2" s="1">
        <v>0.15252574336934288</v>
      </c>
      <c r="F2" s="1">
        <v>3.5687107329773231</v>
      </c>
      <c r="G2" s="1">
        <v>2.1650140705803365</v>
      </c>
      <c r="H2" s="1">
        <v>2.2261549948805039</v>
      </c>
      <c r="I2" s="1">
        <v>1.9143552591547548</v>
      </c>
      <c r="J2" s="1">
        <v>0.88261506086878894</v>
      </c>
      <c r="K2" s="1">
        <v>0.29119609290719128</v>
      </c>
      <c r="L2" s="1">
        <f>SUM(B2:K2)</f>
        <v>100</v>
      </c>
    </row>
    <row r="3" spans="1:17" x14ac:dyDescent="0.35">
      <c r="A3" s="1" t="s">
        <v>12</v>
      </c>
      <c r="B3" s="1">
        <v>68.2291207992062</v>
      </c>
      <c r="C3" s="1">
        <v>15.885940936119152</v>
      </c>
      <c r="D3" s="1">
        <v>6.7098397274168979</v>
      </c>
      <c r="E3" s="1">
        <v>0.1162883834907608</v>
      </c>
      <c r="F3" s="1">
        <v>2.3199532506406779</v>
      </c>
      <c r="G3" s="1">
        <v>1.9187583275975533</v>
      </c>
      <c r="H3" s="1">
        <v>2.2676234780698357</v>
      </c>
      <c r="I3" s="1">
        <v>1.5988816060315671</v>
      </c>
      <c r="J3" s="1">
        <v>0.77916091619119821</v>
      </c>
      <c r="K3" s="1">
        <v>0.1744325752361412</v>
      </c>
      <c r="L3" s="1">
        <f t="shared" ref="L3:L14" si="0">SUM(B3:K3)</f>
        <v>99.999999999999986</v>
      </c>
    </row>
    <row r="4" spans="1:17" x14ac:dyDescent="0.35">
      <c r="A4" s="1" t="s">
        <v>13</v>
      </c>
      <c r="B4" s="1">
        <v>65.085223888811271</v>
      </c>
      <c r="C4" s="1">
        <v>18.701369656870664</v>
      </c>
      <c r="D4" s="1">
        <v>6.3133810413141864</v>
      </c>
      <c r="E4" s="1">
        <v>0.11013961717136932</v>
      </c>
      <c r="F4" s="1">
        <v>2.9155055581561005</v>
      </c>
      <c r="G4" s="1">
        <v>2.1003674168443949</v>
      </c>
      <c r="H4" s="1">
        <v>2.7280068525692207</v>
      </c>
      <c r="I4" s="1">
        <v>1.0982067965541737</v>
      </c>
      <c r="J4" s="1">
        <v>0.81128350928657222</v>
      </c>
      <c r="K4" s="1">
        <v>0.13651566242207744</v>
      </c>
      <c r="L4" s="1">
        <f t="shared" si="0"/>
        <v>100.00000000000004</v>
      </c>
    </row>
    <row r="5" spans="1:17" x14ac:dyDescent="0.35">
      <c r="A5" t="s">
        <v>30</v>
      </c>
      <c r="B5" s="1">
        <v>15.0080655217164</v>
      </c>
      <c r="C5" s="1">
        <v>4.5827097726576804</v>
      </c>
      <c r="D5" s="1">
        <v>3.4429221996080002</v>
      </c>
      <c r="E5" s="1">
        <v>0.14057467545038199</v>
      </c>
      <c r="F5" s="1">
        <v>3.7055680125960002</v>
      </c>
      <c r="G5" s="1">
        <v>1.20025714639257</v>
      </c>
      <c r="H5" s="1">
        <v>0.86751836648376601</v>
      </c>
      <c r="I5" s="1">
        <v>1.21487426026495</v>
      </c>
      <c r="J5" s="1">
        <v>0.48691213193121002</v>
      </c>
      <c r="K5" s="1">
        <v>0.32256589775807498</v>
      </c>
      <c r="L5" s="1">
        <f t="shared" si="0"/>
        <v>30.971967984859027</v>
      </c>
    </row>
    <row r="6" spans="1:17" x14ac:dyDescent="0.35">
      <c r="A6" s="1" t="s">
        <v>32</v>
      </c>
      <c r="B6" s="1">
        <v>29.2863669997882</v>
      </c>
      <c r="C6" s="1">
        <v>11.034807332121099</v>
      </c>
      <c r="D6" s="1">
        <v>4.2797544354715997</v>
      </c>
      <c r="E6" s="1">
        <v>0.27172356981585499</v>
      </c>
      <c r="F6" s="1">
        <v>10.5224016041496</v>
      </c>
      <c r="G6" s="1">
        <v>1.2265734143604199</v>
      </c>
      <c r="H6" s="1">
        <v>1.3822215701381999</v>
      </c>
      <c r="I6" s="1">
        <v>0.57664700222657395</v>
      </c>
      <c r="J6" s="1">
        <v>0.39799794628944402</v>
      </c>
      <c r="K6" s="1">
        <v>0.58807201163348199</v>
      </c>
      <c r="L6" s="1">
        <f t="shared" si="0"/>
        <v>59.566565885994471</v>
      </c>
    </row>
    <row r="7" spans="1:17" x14ac:dyDescent="0.35">
      <c r="A7" s="1" t="s">
        <v>31</v>
      </c>
      <c r="B7" s="1">
        <v>7.0358149646954704</v>
      </c>
      <c r="C7" s="1">
        <v>5.4728511474156702</v>
      </c>
      <c r="D7" s="1">
        <v>1.20332644432889</v>
      </c>
      <c r="E7" s="1">
        <v>5.57361352832587E-2</v>
      </c>
      <c r="F7" s="1">
        <v>1.6267914011487401</v>
      </c>
      <c r="G7" s="1">
        <v>0.431165113031172</v>
      </c>
      <c r="H7" s="1">
        <v>0.54357810413582897</v>
      </c>
      <c r="I7" s="1">
        <v>0.169456760777451</v>
      </c>
      <c r="J7" s="1">
        <v>0.15439735376802299</v>
      </c>
      <c r="K7" s="1">
        <v>5.8713270231839997E-2</v>
      </c>
      <c r="L7" s="1">
        <f t="shared" si="0"/>
        <v>16.751830694816345</v>
      </c>
    </row>
    <row r="8" spans="1:17" x14ac:dyDescent="0.35">
      <c r="A8" s="1" t="s">
        <v>33</v>
      </c>
      <c r="B8" s="1">
        <v>156</v>
      </c>
      <c r="C8" s="1">
        <v>174</v>
      </c>
      <c r="D8" s="1">
        <v>174</v>
      </c>
      <c r="E8" s="1">
        <v>173</v>
      </c>
      <c r="F8" s="1">
        <v>174</v>
      </c>
      <c r="G8" s="1">
        <v>173</v>
      </c>
      <c r="H8" s="1">
        <v>171</v>
      </c>
      <c r="I8" s="1">
        <v>169</v>
      </c>
      <c r="J8" s="1">
        <v>144</v>
      </c>
      <c r="K8" s="1">
        <v>145</v>
      </c>
      <c r="L8" s="1">
        <v>174</v>
      </c>
    </row>
    <row r="9" spans="1:17" x14ac:dyDescent="0.35">
      <c r="A9" s="1" t="s">
        <v>18</v>
      </c>
      <c r="B9" s="3">
        <v>8.6835395531534392</v>
      </c>
      <c r="C9" s="3">
        <v>5.3230155390844098</v>
      </c>
      <c r="D9" s="3">
        <v>1.8826827744827599</v>
      </c>
      <c r="E9" s="3">
        <v>1.14541566956859</v>
      </c>
      <c r="F9" s="3">
        <v>3.1152037540639399</v>
      </c>
      <c r="G9" s="3">
        <v>1.2457837116021599</v>
      </c>
      <c r="H9" s="3">
        <v>1.29506944135012</v>
      </c>
      <c r="I9" s="3">
        <v>1.1716625286700699</v>
      </c>
      <c r="J9" s="3">
        <v>1.2665625798904301</v>
      </c>
      <c r="K9" s="3">
        <v>1.2503572750221901</v>
      </c>
      <c r="L9" s="1">
        <f t="shared" si="0"/>
        <v>26.379292826888108</v>
      </c>
    </row>
    <row r="10" spans="1:17" x14ac:dyDescent="0.35">
      <c r="A10" s="1" t="s">
        <v>14</v>
      </c>
      <c r="B10" s="1">
        <v>57.984632197581718</v>
      </c>
      <c r="C10" s="1">
        <v>19.906535148146169</v>
      </c>
      <c r="D10" s="1">
        <v>10.036236594719648</v>
      </c>
      <c r="E10" s="1">
        <v>0.26193544080076625</v>
      </c>
      <c r="F10" s="1">
        <v>4.3784082324175948</v>
      </c>
      <c r="G10" s="1">
        <v>2.5244581946032163</v>
      </c>
      <c r="H10" s="1">
        <v>2.4596458451017682</v>
      </c>
      <c r="I10" s="1">
        <v>1.1563226353264047</v>
      </c>
      <c r="J10" s="1">
        <v>0.88674463802371895</v>
      </c>
      <c r="K10" s="1">
        <v>0.40508107327901699</v>
      </c>
      <c r="L10" s="1">
        <f t="shared" si="0"/>
        <v>100.00000000000004</v>
      </c>
    </row>
    <row r="11" spans="1:17" x14ac:dyDescent="0.35">
      <c r="A11" s="1" t="s">
        <v>15</v>
      </c>
      <c r="B11" s="1">
        <v>61.146877992819491</v>
      </c>
      <c r="C11" s="1">
        <v>20.167742215175554</v>
      </c>
      <c r="D11" s="1">
        <v>7.7926690723733358</v>
      </c>
      <c r="E11" s="1">
        <v>0.15395120932747516</v>
      </c>
      <c r="F11" s="1">
        <v>3.4159002916048085</v>
      </c>
      <c r="G11" s="1">
        <v>2.2219274950040337</v>
      </c>
      <c r="H11" s="1">
        <v>2.735685119270693</v>
      </c>
      <c r="I11" s="1">
        <v>1.0867490393985078</v>
      </c>
      <c r="J11" s="1">
        <v>1.0606794613550081</v>
      </c>
      <c r="K11" s="1">
        <v>0.2178181036711177</v>
      </c>
      <c r="L11" s="1">
        <f t="shared" si="0"/>
        <v>100.00000000000004</v>
      </c>
    </row>
    <row r="12" spans="1:17" x14ac:dyDescent="0.35">
      <c r="A12" s="2" t="s">
        <v>17</v>
      </c>
      <c r="B12" s="1">
        <v>58.591741226599183</v>
      </c>
      <c r="C12" s="1">
        <v>19.751825265060585</v>
      </c>
      <c r="D12" s="1">
        <v>8.7112402736323453</v>
      </c>
      <c r="E12" s="1">
        <v>0.17986996797285607</v>
      </c>
      <c r="F12" s="1">
        <v>4.4066350524876947</v>
      </c>
      <c r="G12" s="1">
        <v>2.8925267181734342</v>
      </c>
      <c r="H12" s="1">
        <v>3.1371955018407847</v>
      </c>
      <c r="I12" s="1">
        <v>1.3389112169198718</v>
      </c>
      <c r="J12" s="1">
        <v>0.78800278194319529</v>
      </c>
      <c r="K12" s="1">
        <v>0.20205199537005006</v>
      </c>
      <c r="L12" s="1">
        <f t="shared" si="0"/>
        <v>100</v>
      </c>
    </row>
    <row r="13" spans="1:17" x14ac:dyDescent="0.35">
      <c r="A13" s="1" t="s">
        <v>16</v>
      </c>
      <c r="B13" s="1">
        <v>66.62</v>
      </c>
      <c r="C13" s="1">
        <v>15.05</v>
      </c>
      <c r="D13" s="1">
        <v>4.09</v>
      </c>
      <c r="E13" s="1">
        <v>7.0000000000000007E-2</v>
      </c>
      <c r="F13" s="1">
        <v>4.24</v>
      </c>
      <c r="G13" s="1">
        <v>2.2999999999999998</v>
      </c>
      <c r="H13" s="1">
        <v>3.19</v>
      </c>
      <c r="I13" s="1">
        <v>3.56</v>
      </c>
      <c r="J13" s="1">
        <v>0.54</v>
      </c>
      <c r="K13" s="1">
        <v>0.15</v>
      </c>
      <c r="L13" s="1">
        <f t="shared" si="0"/>
        <v>99.81</v>
      </c>
    </row>
    <row r="14" spans="1:17" x14ac:dyDescent="0.35">
      <c r="B14" s="1">
        <v>60.084800000000001</v>
      </c>
      <c r="C14" s="1">
        <v>101.96128</v>
      </c>
      <c r="D14" s="1">
        <v>159.69220000000001</v>
      </c>
      <c r="E14" s="1">
        <v>70.937399999999997</v>
      </c>
      <c r="F14" s="1">
        <v>56.0794</v>
      </c>
      <c r="G14" s="1">
        <v>40.304400000000001</v>
      </c>
      <c r="H14" s="1">
        <v>61.978940000000001</v>
      </c>
      <c r="I14" s="1">
        <v>94.195400000000006</v>
      </c>
      <c r="J14" s="1">
        <v>143.79820000000001</v>
      </c>
      <c r="K14" s="1">
        <v>141.94452000000001</v>
      </c>
      <c r="L14" s="1">
        <f t="shared" si="0"/>
        <v>930.97654000000011</v>
      </c>
    </row>
    <row r="15" spans="1:17" x14ac:dyDescent="0.35">
      <c r="A15" s="4" t="s">
        <v>20</v>
      </c>
      <c r="B15" s="1"/>
      <c r="C15" s="1"/>
      <c r="D15" s="1"/>
      <c r="E15" s="1"/>
      <c r="F15" s="1"/>
      <c r="G15" s="1"/>
      <c r="H15" s="1"/>
      <c r="I15" s="1"/>
      <c r="J15" s="1"/>
    </row>
    <row r="16" spans="1:17" x14ac:dyDescent="0.35">
      <c r="A16" s="1" t="s">
        <v>21</v>
      </c>
      <c r="B16">
        <f>(B2/B$14)</f>
        <v>1.0867695323273336</v>
      </c>
      <c r="C16">
        <f t="shared" ref="C16:J16" si="1">(C2/C$14)</f>
        <v>0.15790607273336038</v>
      </c>
      <c r="D16">
        <f t="shared" si="1"/>
        <v>4.6344109190141106E-2</v>
      </c>
      <c r="E16">
        <f t="shared" si="1"/>
        <v>2.1501456688480672E-3</v>
      </c>
      <c r="F16">
        <f t="shared" si="1"/>
        <v>6.363674955469073E-2</v>
      </c>
      <c r="G16">
        <f t="shared" si="1"/>
        <v>5.3716568676877373E-2</v>
      </c>
      <c r="H16">
        <f t="shared" si="1"/>
        <v>3.5917926232370286E-2</v>
      </c>
      <c r="I16">
        <f t="shared" si="1"/>
        <v>2.0323235095925648E-2</v>
      </c>
      <c r="J16">
        <f t="shared" si="1"/>
        <v>6.1378728027804861E-3</v>
      </c>
      <c r="K16">
        <f>(K2/K$14)</f>
        <v>2.051478231827416E-3</v>
      </c>
      <c r="L16">
        <f>SUM(B16:K16)</f>
        <v>1.4749536905141554</v>
      </c>
    </row>
    <row r="17" spans="1:21" x14ac:dyDescent="0.35">
      <c r="A17" s="1" t="s">
        <v>22</v>
      </c>
      <c r="B17">
        <f t="shared" ref="B17:J27" si="2">(B3/B$14)</f>
        <v>1.1355471067425738</v>
      </c>
      <c r="C17">
        <f t="shared" si="2"/>
        <v>0.15580366327412867</v>
      </c>
      <c r="D17">
        <f t="shared" si="2"/>
        <v>4.2017329133275751E-2</v>
      </c>
      <c r="E17">
        <f t="shared" si="2"/>
        <v>1.6393099196018012E-3</v>
      </c>
      <c r="F17">
        <f t="shared" si="2"/>
        <v>4.1369081171351296E-2</v>
      </c>
      <c r="G17">
        <f t="shared" si="2"/>
        <v>4.7606671420429361E-2</v>
      </c>
      <c r="H17">
        <f t="shared" si="2"/>
        <v>3.6587000004676358E-2</v>
      </c>
      <c r="I17">
        <f t="shared" si="2"/>
        <v>1.6974094340398437E-2</v>
      </c>
      <c r="J17">
        <f t="shared" si="2"/>
        <v>5.4184330276122938E-3</v>
      </c>
      <c r="K17">
        <f t="shared" ref="K17" si="3">(K3/K$14)</f>
        <v>1.2288785451959763E-3</v>
      </c>
      <c r="L17">
        <f t="shared" ref="L17:L27" si="4">SUM(B17:K17)</f>
        <v>1.4841915675792434</v>
      </c>
      <c r="N17" s="1"/>
      <c r="O17" s="1"/>
      <c r="P17" s="1"/>
      <c r="Q17" s="1"/>
      <c r="R17" s="1"/>
      <c r="S17" s="1"/>
      <c r="T17" s="1"/>
      <c r="U17" s="1"/>
    </row>
    <row r="18" spans="1:21" x14ac:dyDescent="0.35">
      <c r="A18" s="1" t="s">
        <v>23</v>
      </c>
      <c r="B18">
        <f t="shared" si="2"/>
        <v>1.0832227766225613</v>
      </c>
      <c r="C18">
        <f t="shared" si="2"/>
        <v>0.18341638764117774</v>
      </c>
      <c r="D18">
        <f t="shared" si="2"/>
        <v>3.9534686361100829E-2</v>
      </c>
      <c r="E18">
        <f t="shared" si="2"/>
        <v>1.5526311532614576E-3</v>
      </c>
      <c r="F18">
        <f t="shared" si="2"/>
        <v>5.1988886438801063E-2</v>
      </c>
      <c r="G18">
        <f t="shared" si="2"/>
        <v>5.211260847064824E-2</v>
      </c>
      <c r="H18">
        <f t="shared" si="2"/>
        <v>4.4015061447795344E-2</v>
      </c>
      <c r="I18">
        <f t="shared" si="2"/>
        <v>1.1658815574371718E-2</v>
      </c>
      <c r="J18">
        <f t="shared" si="2"/>
        <v>5.641819642294355E-3</v>
      </c>
      <c r="K18">
        <f t="shared" ref="K18" si="5">(K4/K$14)</f>
        <v>9.6175366560172541E-4</v>
      </c>
      <c r="L18">
        <f t="shared" si="4"/>
        <v>1.4741054270176137</v>
      </c>
      <c r="N18" s="1"/>
      <c r="O18" s="1"/>
      <c r="P18" s="1"/>
      <c r="Q18" s="1"/>
      <c r="R18" s="1"/>
      <c r="S18" s="1"/>
      <c r="T18" s="1"/>
      <c r="U18" s="1"/>
    </row>
    <row r="19" spans="1:21" x14ac:dyDescent="0.35">
      <c r="A19" t="s">
        <v>45</v>
      </c>
      <c r="B19">
        <f>(B5/B$4)*100</f>
        <v>23.059097941117201</v>
      </c>
      <c r="C19">
        <f t="shared" ref="C19:K19" si="6">(C5/C$4)*100</f>
        <v>24.504674559887363</v>
      </c>
      <c r="D19">
        <f t="shared" si="6"/>
        <v>54.533730454059928</v>
      </c>
      <c r="E19">
        <f t="shared" si="6"/>
        <v>127.63316149143493</v>
      </c>
      <c r="F19">
        <f t="shared" si="6"/>
        <v>127.09864339753038</v>
      </c>
      <c r="G19">
        <f t="shared" si="6"/>
        <v>57.145104078782737</v>
      </c>
      <c r="H19">
        <f t="shared" si="6"/>
        <v>31.800446749858502</v>
      </c>
      <c r="I19">
        <f t="shared" si="6"/>
        <v>110.62345125497693</v>
      </c>
      <c r="J19">
        <f t="shared" si="6"/>
        <v>60.01750637818234</v>
      </c>
      <c r="K19">
        <f t="shared" si="6"/>
        <v>236.28490096672553</v>
      </c>
      <c r="N19" s="1"/>
      <c r="O19" s="1"/>
      <c r="P19" s="1"/>
      <c r="Q19" s="1"/>
      <c r="R19" s="1"/>
      <c r="S19" s="1"/>
      <c r="T19" s="1"/>
      <c r="U19" s="1"/>
    </row>
    <row r="20" spans="1:21" x14ac:dyDescent="0.35">
      <c r="A20" s="1" t="s">
        <v>46</v>
      </c>
      <c r="B20">
        <f t="shared" ref="B20:K20" si="7">(B6/B$4)*100</f>
        <v>44.9969520729002</v>
      </c>
      <c r="C20">
        <f t="shared" si="7"/>
        <v>59.005343109011491</v>
      </c>
      <c r="D20">
        <f t="shared" si="7"/>
        <v>67.78862874686763</v>
      </c>
      <c r="E20">
        <f t="shared" si="7"/>
        <v>246.70829334105338</v>
      </c>
      <c r="F20">
        <f t="shared" si="7"/>
        <v>360.91173191947024</v>
      </c>
      <c r="G20">
        <f t="shared" si="7"/>
        <v>58.398040482042489</v>
      </c>
      <c r="H20">
        <f t="shared" si="7"/>
        <v>50.667818844972182</v>
      </c>
      <c r="I20">
        <f t="shared" si="7"/>
        <v>52.508052584987652</v>
      </c>
      <c r="J20">
        <f t="shared" si="7"/>
        <v>49.057812926511488</v>
      </c>
      <c r="K20">
        <f t="shared" si="7"/>
        <v>430.77255840087287</v>
      </c>
      <c r="N20" s="1"/>
      <c r="O20" s="1"/>
      <c r="P20" s="1"/>
      <c r="Q20" s="1"/>
      <c r="R20" s="1"/>
      <c r="S20" s="1"/>
      <c r="T20" s="1"/>
      <c r="U20" s="1"/>
    </row>
    <row r="21" spans="1:21" x14ac:dyDescent="0.35">
      <c r="A21" s="1" t="s">
        <v>47</v>
      </c>
      <c r="B21">
        <f t="shared" ref="B21:K21" si="8">(B7/B$4)*100</f>
        <v>10.810157120631784</v>
      </c>
      <c r="C21">
        <f t="shared" si="8"/>
        <v>29.264440240637718</v>
      </c>
      <c r="D21">
        <f t="shared" si="8"/>
        <v>19.059936925308836</v>
      </c>
      <c r="E21">
        <f t="shared" si="8"/>
        <v>50.604983669534001</v>
      </c>
      <c r="F21">
        <f t="shared" si="8"/>
        <v>55.797918017950806</v>
      </c>
      <c r="G21">
        <f t="shared" si="8"/>
        <v>20.528080447894069</v>
      </c>
      <c r="H21">
        <f t="shared" si="8"/>
        <v>19.925833530216039</v>
      </c>
      <c r="I21">
        <f t="shared" si="8"/>
        <v>15.43031433689473</v>
      </c>
      <c r="J21">
        <f t="shared" si="8"/>
        <v>19.031245181329666</v>
      </c>
      <c r="K21">
        <f t="shared" si="8"/>
        <v>43.00844986585571</v>
      </c>
      <c r="N21" s="3"/>
      <c r="O21" s="3"/>
      <c r="P21" s="3"/>
      <c r="Q21" s="3"/>
      <c r="R21" s="3"/>
      <c r="S21" s="3"/>
      <c r="T21" s="3"/>
      <c r="U21" s="3"/>
    </row>
    <row r="22" spans="1:21" x14ac:dyDescent="0.35">
      <c r="A22" s="1" t="s">
        <v>33</v>
      </c>
      <c r="B22" s="1">
        <v>156</v>
      </c>
      <c r="C22" s="1">
        <v>174</v>
      </c>
      <c r="D22" s="1">
        <v>174</v>
      </c>
      <c r="E22" s="1">
        <v>173</v>
      </c>
      <c r="F22" s="1">
        <v>174</v>
      </c>
      <c r="G22" s="1">
        <v>173</v>
      </c>
      <c r="H22" s="1">
        <v>171</v>
      </c>
      <c r="I22" s="1">
        <v>169</v>
      </c>
      <c r="J22" s="1">
        <v>144</v>
      </c>
      <c r="K22" s="1">
        <v>145</v>
      </c>
      <c r="L22" s="1">
        <v>174</v>
      </c>
      <c r="N22" s="3"/>
      <c r="O22" s="3"/>
      <c r="P22" s="3"/>
      <c r="Q22" s="3"/>
      <c r="R22" s="3"/>
      <c r="S22" s="3"/>
      <c r="T22" s="3"/>
      <c r="U22" s="3"/>
    </row>
    <row r="23" spans="1:21" x14ac:dyDescent="0.35">
      <c r="A23" s="1" t="s">
        <v>48</v>
      </c>
      <c r="B23">
        <f t="shared" ref="B23:K23" si="9">(B9/B$4)*100</f>
        <v>13.341798697639906</v>
      </c>
      <c r="C23">
        <f t="shared" si="9"/>
        <v>28.463238985968047</v>
      </c>
      <c r="D23">
        <f t="shared" si="9"/>
        <v>29.820515539338693</v>
      </c>
      <c r="E23">
        <f t="shared" si="9"/>
        <v>1039.966997330675</v>
      </c>
      <c r="F23">
        <f t="shared" si="9"/>
        <v>106.8495220442707</v>
      </c>
      <c r="G23">
        <f t="shared" si="9"/>
        <v>59.312656519583285</v>
      </c>
      <c r="H23">
        <f t="shared" si="9"/>
        <v>47.473100741313431</v>
      </c>
      <c r="I23">
        <f t="shared" si="9"/>
        <v>106.6886976429555</v>
      </c>
      <c r="J23">
        <f t="shared" si="9"/>
        <v>156.11836865810596</v>
      </c>
      <c r="K23">
        <f t="shared" si="9"/>
        <v>915.90756169526605</v>
      </c>
    </row>
    <row r="24" spans="1:21" x14ac:dyDescent="0.35">
      <c r="A24" s="1" t="s">
        <v>24</v>
      </c>
      <c r="B24">
        <f t="shared" si="2"/>
        <v>0.96504660409257781</v>
      </c>
      <c r="C24">
        <f t="shared" si="2"/>
        <v>0.19523622249687497</v>
      </c>
      <c r="D24">
        <f t="shared" si="2"/>
        <v>6.2847381366902377E-2</v>
      </c>
      <c r="E24">
        <f t="shared" si="2"/>
        <v>3.6924871901249027E-3</v>
      </c>
      <c r="F24">
        <f t="shared" si="2"/>
        <v>7.8075161867238146E-2</v>
      </c>
      <c r="G24">
        <f t="shared" si="2"/>
        <v>6.2634804006590258E-2</v>
      </c>
      <c r="H24">
        <f t="shared" si="2"/>
        <v>3.9685187341083408E-2</v>
      </c>
      <c r="I24">
        <f t="shared" si="2"/>
        <v>1.2275786666083531E-2</v>
      </c>
      <c r="J24">
        <f t="shared" si="2"/>
        <v>6.1665906668075046E-3</v>
      </c>
      <c r="K24">
        <f t="shared" ref="K24" si="10">(K10/K$14)</f>
        <v>2.8537986058145602E-3</v>
      </c>
      <c r="L24">
        <f t="shared" si="4"/>
        <v>1.4285140243000976</v>
      </c>
    </row>
    <row r="25" spans="1:21" x14ac:dyDescent="0.35">
      <c r="A25" s="1" t="s">
        <v>25</v>
      </c>
      <c r="B25">
        <f t="shared" si="2"/>
        <v>1.0176763173518009</v>
      </c>
      <c r="C25">
        <f t="shared" si="2"/>
        <v>0.19779804858447789</v>
      </c>
      <c r="D25">
        <f t="shared" si="2"/>
        <v>4.8798056964418648E-2</v>
      </c>
      <c r="E25">
        <f t="shared" si="2"/>
        <v>2.1702403714750633E-3</v>
      </c>
      <c r="F25">
        <f t="shared" si="2"/>
        <v>6.0911855183985716E-2</v>
      </c>
      <c r="G25">
        <f t="shared" si="2"/>
        <v>5.5128658285547825E-2</v>
      </c>
      <c r="H25">
        <f t="shared" si="2"/>
        <v>4.4138946540077856E-2</v>
      </c>
      <c r="I25">
        <f t="shared" si="2"/>
        <v>1.1537177392935406E-2</v>
      </c>
      <c r="J25">
        <f t="shared" si="2"/>
        <v>7.376166470477433E-3</v>
      </c>
      <c r="K25">
        <f t="shared" ref="K25" si="11">(K11/K$14)</f>
        <v>1.5345298548412978E-3</v>
      </c>
      <c r="L25">
        <f t="shared" si="4"/>
        <v>1.4470699970000382</v>
      </c>
    </row>
    <row r="26" spans="1:21" x14ac:dyDescent="0.35">
      <c r="A26" s="2" t="s">
        <v>49</v>
      </c>
      <c r="B26">
        <f t="shared" si="2"/>
        <v>0.97515080730233239</v>
      </c>
      <c r="C26">
        <f t="shared" si="2"/>
        <v>0.19371888294321712</v>
      </c>
      <c r="D26">
        <f t="shared" si="2"/>
        <v>5.4550192643299703E-2</v>
      </c>
      <c r="E26">
        <f t="shared" si="2"/>
        <v>2.5356154577536824E-3</v>
      </c>
      <c r="F26">
        <f t="shared" si="2"/>
        <v>7.8578498566099039E-2</v>
      </c>
      <c r="G26">
        <f t="shared" si="2"/>
        <v>7.1767020925095876E-2</v>
      </c>
      <c r="H26">
        <f t="shared" si="2"/>
        <v>5.0617120942061687E-2</v>
      </c>
      <c r="I26">
        <f t="shared" si="2"/>
        <v>1.4214188982900139E-2</v>
      </c>
      <c r="J26">
        <f t="shared" si="2"/>
        <v>5.479921041732061E-3</v>
      </c>
      <c r="K26">
        <f t="shared" ref="K26" si="12">(K12/K$14)</f>
        <v>1.42345752671572E-3</v>
      </c>
      <c r="L26">
        <f t="shared" si="4"/>
        <v>1.4480357063312073</v>
      </c>
    </row>
    <row r="27" spans="1:21" x14ac:dyDescent="0.35">
      <c r="A27" s="1" t="s">
        <v>50</v>
      </c>
      <c r="B27">
        <f t="shared" si="2"/>
        <v>1.1087662769951803</v>
      </c>
      <c r="C27">
        <f t="shared" si="2"/>
        <v>0.14760505164313356</v>
      </c>
      <c r="D27">
        <f t="shared" si="2"/>
        <v>2.5611770643775962E-2</v>
      </c>
      <c r="E27">
        <f t="shared" si="2"/>
        <v>9.8678553203246822E-4</v>
      </c>
      <c r="F27">
        <f t="shared" si="2"/>
        <v>7.5607085667820983E-2</v>
      </c>
      <c r="G27">
        <f t="shared" si="2"/>
        <v>5.7065729796250526E-2</v>
      </c>
      <c r="H27">
        <f t="shared" si="2"/>
        <v>5.1469095792861248E-2</v>
      </c>
      <c r="I27">
        <f t="shared" si="2"/>
        <v>3.7793777615467421E-2</v>
      </c>
      <c r="J27">
        <f t="shared" si="2"/>
        <v>3.7552625832590393E-3</v>
      </c>
      <c r="K27">
        <f t="shared" ref="K27" si="13">(K13/K$14)</f>
        <v>1.0567509052128252E-3</v>
      </c>
      <c r="L27">
        <f t="shared" si="4"/>
        <v>1.5097175871749942</v>
      </c>
    </row>
    <row r="29" spans="1:21" x14ac:dyDescent="0.35">
      <c r="A29" s="4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1" x14ac:dyDescent="0.35">
      <c r="A30" s="1" t="s">
        <v>21</v>
      </c>
      <c r="B30">
        <f>(B16/$L16)*100</f>
        <v>73.681603654179526</v>
      </c>
      <c r="C30">
        <f t="shared" ref="C30:K30" si="14">(C16/$L16)*100</f>
        <v>10.705832579619212</v>
      </c>
      <c r="D30">
        <f t="shared" si="14"/>
        <v>3.1420721537356178</v>
      </c>
      <c r="E30">
        <f t="shared" si="14"/>
        <v>0.14577716457650586</v>
      </c>
      <c r="F30">
        <f t="shared" si="14"/>
        <v>4.3144913609123234</v>
      </c>
      <c r="G30">
        <f t="shared" si="14"/>
        <v>3.6419156087641147</v>
      </c>
      <c r="H30">
        <f t="shared" si="14"/>
        <v>2.4351900987379218</v>
      </c>
      <c r="I30">
        <f t="shared" si="14"/>
        <v>1.3778897077671066</v>
      </c>
      <c r="J30">
        <f t="shared" si="14"/>
        <v>0.4161400349214272</v>
      </c>
      <c r="K30">
        <f t="shared" si="14"/>
        <v>0.13908763678622948</v>
      </c>
      <c r="L30">
        <f>SUM(B30:K30)</f>
        <v>99.999999999999972</v>
      </c>
      <c r="M30" s="3">
        <f>100*(C30/(C30+H30+I30))</f>
        <v>73.737152583486917</v>
      </c>
    </row>
    <row r="31" spans="1:21" x14ac:dyDescent="0.35">
      <c r="A31" s="1" t="s">
        <v>22</v>
      </c>
      <c r="B31">
        <f t="shared" ref="B31:K31" si="15">(B17/$L17)*100</f>
        <v>76.509470310135356</v>
      </c>
      <c r="C31">
        <f t="shared" si="15"/>
        <v>10.497544028514369</v>
      </c>
      <c r="D31">
        <f t="shared" si="15"/>
        <v>2.8309909617534852</v>
      </c>
      <c r="E31">
        <f t="shared" si="15"/>
        <v>0.1104513699855848</v>
      </c>
      <c r="F31">
        <f t="shared" si="15"/>
        <v>2.7873141227197098</v>
      </c>
      <c r="G31">
        <f t="shared" si="15"/>
        <v>3.2075826638792408</v>
      </c>
      <c r="H31">
        <f t="shared" si="15"/>
        <v>2.4651130490082722</v>
      </c>
      <c r="I31">
        <f t="shared" si="15"/>
        <v>1.143659262805518</v>
      </c>
      <c r="J31">
        <f t="shared" si="15"/>
        <v>0.36507639215670151</v>
      </c>
      <c r="K31">
        <f t="shared" si="15"/>
        <v>8.2797839041782895E-2</v>
      </c>
      <c r="L31">
        <f t="shared" ref="L31:L41" si="16">SUM(B31:K31)</f>
        <v>100</v>
      </c>
      <c r="M31" s="3">
        <f t="shared" ref="M31:M41" si="17">100*(C31/(C31+H31+I31))</f>
        <v>74.417330330975432</v>
      </c>
      <c r="N31">
        <f>(H32+I32)/((C32+H32+I32)^2)</f>
        <v>1.4356752890728169E-2</v>
      </c>
      <c r="O31">
        <f>(-C32/(C32+H32+I32)^2)</f>
        <v>-4.7298012897968984E-2</v>
      </c>
      <c r="P31" s="6">
        <f>SQRT(((N31^2)*C37^2)+((O31^2)*H37^2)+((O31^2)*I37^2))</f>
        <v>9.3129221128001441E-2</v>
      </c>
      <c r="Q31" s="6">
        <f>100*P31/M32</f>
        <v>0.12139749568585523</v>
      </c>
    </row>
    <row r="32" spans="1:21" x14ac:dyDescent="0.35">
      <c r="A32" s="1" t="s">
        <v>23</v>
      </c>
      <c r="B32">
        <f t="shared" ref="B32:K32" si="18">(B18/$L18)*100</f>
        <v>73.483399271795648</v>
      </c>
      <c r="C32">
        <f t="shared" si="18"/>
        <v>12.442555619123038</v>
      </c>
      <c r="D32">
        <f t="shared" si="18"/>
        <v>2.6819442922129908</v>
      </c>
      <c r="E32">
        <f t="shared" si="18"/>
        <v>0.10532700882885397</v>
      </c>
      <c r="F32">
        <f t="shared" si="18"/>
        <v>3.5268092421302688</v>
      </c>
      <c r="G32">
        <f t="shared" si="18"/>
        <v>3.5352022667796308</v>
      </c>
      <c r="H32">
        <f t="shared" si="18"/>
        <v>2.9858828711353369</v>
      </c>
      <c r="I32">
        <f t="shared" si="18"/>
        <v>0.79090785236166217</v>
      </c>
      <c r="J32">
        <f t="shared" si="18"/>
        <v>0.38272836792337123</v>
      </c>
      <c r="K32">
        <f t="shared" si="18"/>
        <v>6.5243207709202305E-2</v>
      </c>
      <c r="L32">
        <f t="shared" si="16"/>
        <v>100</v>
      </c>
      <c r="M32" s="3">
        <f t="shared" si="17"/>
        <v>76.714285250986862</v>
      </c>
    </row>
    <row r="33" spans="1:13" x14ac:dyDescent="0.35">
      <c r="A33" t="s">
        <v>51</v>
      </c>
      <c r="B33">
        <f>(B19/100)*B$32</f>
        <v>16.944609008545562</v>
      </c>
      <c r="C33">
        <f t="shared" ref="C33:K33" si="19">(C19/100)*C$32</f>
        <v>3.0490077613990785</v>
      </c>
      <c r="D33">
        <f t="shared" si="19"/>
        <v>1.4625642712434777</v>
      </c>
      <c r="E33">
        <f t="shared" si="19"/>
        <v>0.13443219127262912</v>
      </c>
      <c r="F33">
        <f t="shared" si="19"/>
        <v>4.482526701966294</v>
      </c>
      <c r="G33">
        <f t="shared" si="19"/>
        <v>2.0201950147467067</v>
      </c>
      <c r="H33">
        <f t="shared" si="19"/>
        <v>0.94952409244853897</v>
      </c>
      <c r="I33">
        <f t="shared" si="19"/>
        <v>0.87492956252908816</v>
      </c>
      <c r="J33">
        <f t="shared" si="19"/>
        <v>0.2297040226295225</v>
      </c>
      <c r="K33">
        <f t="shared" si="19"/>
        <v>0.15415984872320371</v>
      </c>
      <c r="L33">
        <f t="shared" si="16"/>
        <v>30.301652475504103</v>
      </c>
      <c r="M33" s="3"/>
    </row>
    <row r="34" spans="1:13" x14ac:dyDescent="0.35">
      <c r="A34" s="1" t="s">
        <v>52</v>
      </c>
      <c r="B34">
        <f t="shared" ref="B34:K34" si="20">(B20/100)*B$32</f>
        <v>33.065289951867783</v>
      </c>
      <c r="C34">
        <f t="shared" si="20"/>
        <v>7.3417726345931369</v>
      </c>
      <c r="D34">
        <f t="shared" si="20"/>
        <v>1.818053259446071</v>
      </c>
      <c r="E34">
        <f t="shared" si="20"/>
        <v>0.25985046590884625</v>
      </c>
      <c r="F34">
        <f t="shared" si="20"/>
        <v>12.728668317268296</v>
      </c>
      <c r="G34">
        <f t="shared" si="20"/>
        <v>2.0644888508760526</v>
      </c>
      <c r="H34">
        <f t="shared" si="20"/>
        <v>1.5128817240699066</v>
      </c>
      <c r="I34">
        <f t="shared" si="20"/>
        <v>0.41529031101685809</v>
      </c>
      <c r="J34">
        <f t="shared" si="20"/>
        <v>0.18775816675253806</v>
      </c>
      <c r="K34">
        <f t="shared" si="20"/>
        <v>0.28104983503172631</v>
      </c>
      <c r="L34">
        <f t="shared" si="16"/>
        <v>59.675103516831214</v>
      </c>
      <c r="M34" s="3"/>
    </row>
    <row r="35" spans="1:13" x14ac:dyDescent="0.35">
      <c r="A35" s="1" t="s">
        <v>53</v>
      </c>
      <c r="B35">
        <f t="shared" ref="B35:K35" si="21">(B21/100)*B$32</f>
        <v>7.9436709188623018</v>
      </c>
      <c r="C35">
        <f t="shared" si="21"/>
        <v>3.6412442535663718</v>
      </c>
      <c r="D35">
        <f t="shared" si="21"/>
        <v>0.51117689046771653</v>
      </c>
      <c r="E35">
        <f t="shared" si="21"/>
        <v>5.3300715617450187E-2</v>
      </c>
      <c r="F35">
        <f t="shared" si="21"/>
        <v>1.9678861295733596</v>
      </c>
      <c r="G35">
        <f t="shared" si="21"/>
        <v>0.72570916532029739</v>
      </c>
      <c r="H35">
        <f t="shared" si="21"/>
        <v>0.59496205030966232</v>
      </c>
      <c r="I35">
        <f t="shared" si="21"/>
        <v>0.12203956773458775</v>
      </c>
      <c r="J35">
        <f t="shared" si="21"/>
        <v>7.283797407799826E-2</v>
      </c>
      <c r="K35">
        <f t="shared" si="21"/>
        <v>2.806009227848838E-2</v>
      </c>
      <c r="L35">
        <f t="shared" si="16"/>
        <v>15.660887757808235</v>
      </c>
      <c r="M35" s="3"/>
    </row>
    <row r="36" spans="1:13" x14ac:dyDescent="0.35">
      <c r="A36" s="1" t="s">
        <v>33</v>
      </c>
      <c r="B36" s="1">
        <v>156</v>
      </c>
      <c r="C36" s="1">
        <v>174</v>
      </c>
      <c r="D36" s="1">
        <v>174</v>
      </c>
      <c r="E36" s="1">
        <v>173</v>
      </c>
      <c r="F36" s="1">
        <v>174</v>
      </c>
      <c r="G36" s="1">
        <v>173</v>
      </c>
      <c r="H36" s="1">
        <v>171</v>
      </c>
      <c r="I36" s="1">
        <v>169</v>
      </c>
      <c r="J36" s="1">
        <v>144</v>
      </c>
      <c r="K36" s="1">
        <v>145</v>
      </c>
      <c r="L36" s="1">
        <v>174</v>
      </c>
      <c r="M36" s="3"/>
    </row>
    <row r="37" spans="1:13" x14ac:dyDescent="0.35">
      <c r="A37" s="1" t="s">
        <v>54</v>
      </c>
      <c r="B37">
        <f t="shared" ref="B37:K37" si="22">(B23/100)*B$32</f>
        <v>9.8040072070259647</v>
      </c>
      <c r="C37">
        <f t="shared" si="22"/>
        <v>3.5415543418329865</v>
      </c>
      <c r="D37">
        <f t="shared" si="22"/>
        <v>0.79976961441578209</v>
      </c>
      <c r="E37">
        <f t="shared" si="22"/>
        <v>1.0953661310956475</v>
      </c>
      <c r="F37">
        <f t="shared" si="22"/>
        <v>3.7683788186293579</v>
      </c>
      <c r="G37">
        <f t="shared" si="22"/>
        <v>2.0968223777675248</v>
      </c>
      <c r="H37">
        <f t="shared" si="22"/>
        <v>1.4174911834317003</v>
      </c>
      <c r="I37">
        <f t="shared" si="22"/>
        <v>0.84380928724052662</v>
      </c>
      <c r="J37">
        <f t="shared" si="22"/>
        <v>0.59750928439376083</v>
      </c>
      <c r="K37">
        <f t="shared" si="22"/>
        <v>0.59756747290113277</v>
      </c>
      <c r="L37">
        <f t="shared" si="16"/>
        <v>24.562275718734384</v>
      </c>
      <c r="M37" s="3"/>
    </row>
    <row r="38" spans="1:13" x14ac:dyDescent="0.35">
      <c r="A38" s="1" t="s">
        <v>24</v>
      </c>
      <c r="B38">
        <f t="shared" ref="B38:K38" si="23">(B24/$L24)*100</f>
        <v>67.555976887619551</v>
      </c>
      <c r="C38">
        <f t="shared" si="23"/>
        <v>13.667084759110521</v>
      </c>
      <c r="D38">
        <f t="shared" si="23"/>
        <v>4.3994934804853978</v>
      </c>
      <c r="E38">
        <f t="shared" si="23"/>
        <v>0.2584844899884019</v>
      </c>
      <c r="F38">
        <f t="shared" si="23"/>
        <v>5.4654809500726591</v>
      </c>
      <c r="G38">
        <f t="shared" si="23"/>
        <v>4.384612467299946</v>
      </c>
      <c r="H38">
        <f t="shared" si="23"/>
        <v>2.7780747452253554</v>
      </c>
      <c r="I38">
        <f t="shared" si="23"/>
        <v>0.85933959746023991</v>
      </c>
      <c r="J38">
        <f t="shared" si="23"/>
        <v>0.43167869281709248</v>
      </c>
      <c r="K38">
        <f t="shared" si="23"/>
        <v>0.19977392992083384</v>
      </c>
      <c r="L38">
        <f t="shared" si="16"/>
        <v>100</v>
      </c>
      <c r="M38" s="3">
        <f t="shared" si="17"/>
        <v>78.97995011997746</v>
      </c>
    </row>
    <row r="39" spans="1:13" x14ac:dyDescent="0.35">
      <c r="A39" s="1" t="s">
        <v>25</v>
      </c>
      <c r="B39">
        <f t="shared" ref="B39:K39" si="24">(B25/$L25)*100</f>
        <v>70.326682155084029</v>
      </c>
      <c r="C39">
        <f t="shared" si="24"/>
        <v>13.668865292939431</v>
      </c>
      <c r="D39">
        <f t="shared" si="24"/>
        <v>3.3721974103245373</v>
      </c>
      <c r="E39">
        <f t="shared" si="24"/>
        <v>0.14997480259933865</v>
      </c>
      <c r="F39">
        <f t="shared" si="24"/>
        <v>4.2093233437403725</v>
      </c>
      <c r="G39">
        <f t="shared" si="24"/>
        <v>3.8096746114449616</v>
      </c>
      <c r="H39">
        <f t="shared" si="24"/>
        <v>3.0502288508215605</v>
      </c>
      <c r="I39">
        <f t="shared" si="24"/>
        <v>0.79727846039607309</v>
      </c>
      <c r="J39">
        <f t="shared" si="24"/>
        <v>0.50973114540203124</v>
      </c>
      <c r="K39">
        <f t="shared" si="24"/>
        <v>0.10604392724765042</v>
      </c>
      <c r="L39">
        <f t="shared" si="16"/>
        <v>99.999999999999986</v>
      </c>
      <c r="M39" s="3">
        <f t="shared" si="17"/>
        <v>78.034794085708569</v>
      </c>
    </row>
    <row r="40" spans="1:13" x14ac:dyDescent="0.35">
      <c r="A40" s="2" t="s">
        <v>49</v>
      </c>
      <c r="B40">
        <f t="shared" ref="B40:K40" si="25">(B26/$L26)*100</f>
        <v>67.343008396734078</v>
      </c>
      <c r="C40">
        <f t="shared" si="25"/>
        <v>13.378046003715607</v>
      </c>
      <c r="D40">
        <f t="shared" si="25"/>
        <v>3.7671856021775829</v>
      </c>
      <c r="E40">
        <f t="shared" si="25"/>
        <v>0.1751072467803991</v>
      </c>
      <c r="F40">
        <f t="shared" si="25"/>
        <v>5.4265580760565779</v>
      </c>
      <c r="G40">
        <f t="shared" si="25"/>
        <v>4.9561637611082983</v>
      </c>
      <c r="H40">
        <f t="shared" si="25"/>
        <v>3.4955713260902215</v>
      </c>
      <c r="I40">
        <f t="shared" si="25"/>
        <v>0.9816186797571238</v>
      </c>
      <c r="J40">
        <f t="shared" si="25"/>
        <v>0.37843825382014756</v>
      </c>
      <c r="K40">
        <f t="shared" si="25"/>
        <v>9.8302653759985023E-2</v>
      </c>
      <c r="L40">
        <f t="shared" si="16"/>
        <v>100.00000000000001</v>
      </c>
      <c r="M40" s="3">
        <f t="shared" si="17"/>
        <v>74.925058378116987</v>
      </c>
    </row>
    <row r="41" spans="1:13" x14ac:dyDescent="0.35">
      <c r="A41" s="1" t="s">
        <v>50</v>
      </c>
      <c r="B41">
        <f t="shared" ref="B41:K41" si="26">(B27/$L27)*100</f>
        <v>73.441965995105093</v>
      </c>
      <c r="C41">
        <f t="shared" si="26"/>
        <v>9.7769975588172304</v>
      </c>
      <c r="D41">
        <f t="shared" si="26"/>
        <v>1.6964610375706815</v>
      </c>
      <c r="E41">
        <f t="shared" si="26"/>
        <v>6.5362259830261102E-2</v>
      </c>
      <c r="F41">
        <f t="shared" si="26"/>
        <v>5.008028409425771</v>
      </c>
      <c r="G41">
        <f t="shared" si="26"/>
        <v>3.7798943511701926</v>
      </c>
      <c r="H41">
        <f t="shared" si="26"/>
        <v>3.4091870049133477</v>
      </c>
      <c r="I41">
        <f t="shared" si="26"/>
        <v>2.5033673805302681</v>
      </c>
      <c r="J41">
        <f t="shared" si="26"/>
        <v>0.24873940763225408</v>
      </c>
      <c r="K41">
        <f t="shared" si="26"/>
        <v>6.9996595004913023E-2</v>
      </c>
      <c r="L41">
        <f t="shared" si="16"/>
        <v>100.00000000000003</v>
      </c>
      <c r="M41" s="3">
        <f t="shared" si="17"/>
        <v>62.315339491855951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100% normalized</vt:lpstr>
      <vt:lpstr>CIX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Muller, G. (Gerrit)</dc:creator>
  <cp:lastModifiedBy>Muller, G. (Gerrit)</cp:lastModifiedBy>
  <dcterms:created xsi:type="dcterms:W3CDTF">2020-11-14T03:00:40Z</dcterms:created>
  <dcterms:modified xsi:type="dcterms:W3CDTF">2021-05-12T08:58:26Z</dcterms:modified>
</cp:coreProperties>
</file>