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2035" windowHeight="108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45" i="2"/>
  <c r="D46"/>
  <c r="D47"/>
  <c r="D48"/>
  <c r="D49"/>
  <c r="D50"/>
  <c r="D51"/>
  <c r="D52"/>
  <c r="D53"/>
  <c r="D54"/>
  <c r="D55"/>
  <c r="D44"/>
  <c r="E9"/>
  <c r="K9" s="1"/>
  <c r="E10"/>
  <c r="K10" s="1"/>
  <c r="E11"/>
  <c r="E12"/>
  <c r="E13"/>
  <c r="E14"/>
  <c r="E15"/>
  <c r="E16"/>
  <c r="E17"/>
  <c r="K17" s="1"/>
  <c r="E18"/>
  <c r="K18" s="1"/>
  <c r="E19"/>
  <c r="E8"/>
  <c r="D4"/>
  <c r="J10" s="1"/>
  <c r="D18" i="1"/>
  <c r="B26" s="1"/>
  <c r="C26" s="1"/>
  <c r="K19" i="2" l="1"/>
  <c r="K11"/>
  <c r="K14"/>
  <c r="K15"/>
  <c r="K8"/>
  <c r="K12"/>
  <c r="K13"/>
  <c r="K16"/>
  <c r="J12"/>
  <c r="I14"/>
  <c r="J13"/>
  <c r="I15"/>
  <c r="J14"/>
  <c r="I8"/>
  <c r="J11"/>
  <c r="I13"/>
  <c r="I17"/>
  <c r="J16"/>
  <c r="I18"/>
  <c r="I10"/>
  <c r="J17"/>
  <c r="J9"/>
  <c r="I12"/>
  <c r="J8"/>
  <c r="I16"/>
  <c r="J15"/>
  <c r="I9"/>
  <c r="J19"/>
  <c r="I19"/>
  <c r="I11"/>
  <c r="J18"/>
  <c r="B28" i="1"/>
  <c r="C28" s="1"/>
  <c r="B27"/>
  <c r="C27" s="1"/>
  <c r="B29"/>
  <c r="C29" s="1"/>
  <c r="E27"/>
  <c r="E24"/>
  <c r="B25"/>
  <c r="C25" s="1"/>
  <c r="E25"/>
  <c r="E26"/>
  <c r="B24"/>
  <c r="C24" s="1"/>
  <c r="E28"/>
  <c r="E29"/>
</calcChain>
</file>

<file path=xl/sharedStrings.xml><?xml version="1.0" encoding="utf-8"?>
<sst xmlns="http://schemas.openxmlformats.org/spreadsheetml/2006/main" count="49" uniqueCount="40">
  <si>
    <t>GW</t>
  </si>
  <si>
    <t>GWA</t>
  </si>
  <si>
    <t>T16B</t>
  </si>
  <si>
    <t>T20B</t>
  </si>
  <si>
    <t>T26</t>
  </si>
  <si>
    <t>T27</t>
  </si>
  <si>
    <t>T36</t>
  </si>
  <si>
    <t>T36A</t>
  </si>
  <si>
    <t>A</t>
  </si>
  <si>
    <t>B</t>
  </si>
  <si>
    <t>C</t>
  </si>
  <si>
    <t>E</t>
  </si>
  <si>
    <t>F</t>
  </si>
  <si>
    <t>G</t>
  </si>
  <si>
    <t>Diameter</t>
  </si>
  <si>
    <t>[m]</t>
  </si>
  <si>
    <t>Ro</t>
  </si>
  <si>
    <t>[kg/m3]</t>
  </si>
  <si>
    <t>Omega</t>
  </si>
  <si>
    <t>[rad/s]</t>
  </si>
  <si>
    <t>[rpm]</t>
  </si>
  <si>
    <t>T_schets condities</t>
  </si>
  <si>
    <t>Type</t>
  </si>
  <si>
    <r>
      <t>q</t>
    </r>
    <r>
      <rPr>
        <vertAlign val="superscript"/>
        <sz val="11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min</t>
    </r>
  </si>
  <si>
    <r>
      <t>q</t>
    </r>
    <r>
      <rPr>
        <vertAlign val="superscript"/>
        <sz val="11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max</t>
    </r>
  </si>
  <si>
    <t>Qv=Debiet [m3/s]</t>
  </si>
  <si>
    <t>q=Qv/(D^3.omega)</t>
  </si>
  <si>
    <t>Check</t>
  </si>
  <si>
    <t>P-total</t>
  </si>
  <si>
    <t>[m3/hr]</t>
  </si>
  <si>
    <t>P_tot [Pa]</t>
  </si>
  <si>
    <t>[%]</t>
  </si>
  <si>
    <t>[pk]</t>
  </si>
  <si>
    <t>Dimensieloos</t>
  </si>
  <si>
    <t xml:space="preserve">Speed </t>
  </si>
  <si>
    <t>q0v</t>
  </si>
  <si>
    <t>[kw]</t>
  </si>
  <si>
    <t>SG lucht</t>
  </si>
  <si>
    <t>p0 (druk)</t>
  </si>
  <si>
    <t>P0 (kW)</t>
  </si>
</sst>
</file>

<file path=xl/styles.xml><?xml version="1.0" encoding="utf-8"?>
<styleSheet xmlns="http://schemas.openxmlformats.org/spreadsheetml/2006/main">
  <numFmts count="3">
    <numFmt numFmtId="165" formatCode="0.0000"/>
    <numFmt numFmtId="167" formatCode="0.0"/>
    <numFmt numFmtId="168" formatCode="0.00000"/>
  </numFmts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1" fillId="0" borderId="0" xfId="0" applyFont="1" applyAlignment="1">
      <alignment horizontal="center" vertical="top" wrapText="1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1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165" fontId="0" fillId="0" borderId="0" xfId="0" applyNumberFormat="1" applyFont="1"/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5" fontId="1" fillId="0" borderId="2" xfId="0" applyNumberFormat="1" applyFont="1" applyBorder="1" applyAlignment="1">
      <alignment horizontal="right" vertical="top" wrapText="1"/>
    </xf>
    <xf numFmtId="165" fontId="1" fillId="0" borderId="7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1" fontId="0" fillId="0" borderId="0" xfId="0" applyNumberFormat="1" applyFont="1"/>
    <xf numFmtId="0" fontId="4" fillId="0" borderId="1" xfId="0" applyFont="1" applyBorder="1"/>
    <xf numFmtId="0" fontId="5" fillId="0" borderId="0" xfId="0" applyFont="1"/>
    <xf numFmtId="167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8" fontId="1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Blad1!$D$24:$D$27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val>
        </c:ser>
        <c:ser>
          <c:idx val="1"/>
          <c:order val="1"/>
          <c:val>
            <c:numRef>
              <c:f>Blad1!$E$24:$E$27</c:f>
              <c:numCache>
                <c:formatCode>0</c:formatCode>
                <c:ptCount val="4"/>
                <c:pt idx="0">
                  <c:v>1007.7089538483724</c:v>
                </c:pt>
                <c:pt idx="1">
                  <c:v>-1079.2453395660332</c:v>
                </c:pt>
                <c:pt idx="2">
                  <c:v>-4817.6811144619187</c:v>
                </c:pt>
                <c:pt idx="3">
                  <c:v>-10207.598370839289</c:v>
                </c:pt>
              </c:numCache>
            </c:numRef>
          </c:val>
        </c:ser>
        <c:marker val="1"/>
        <c:axId val="79184256"/>
        <c:axId val="79185792"/>
      </c:lineChart>
      <c:catAx>
        <c:axId val="79184256"/>
        <c:scaling>
          <c:orientation val="minMax"/>
        </c:scaling>
        <c:axPos val="b"/>
        <c:tickLblPos val="nextTo"/>
        <c:crossAx val="79185792"/>
        <c:crosses val="autoZero"/>
        <c:auto val="1"/>
        <c:lblAlgn val="ctr"/>
        <c:lblOffset val="100"/>
      </c:catAx>
      <c:valAx>
        <c:axId val="79185792"/>
        <c:scaling>
          <c:orientation val="minMax"/>
        </c:scaling>
        <c:axPos val="l"/>
        <c:majorGridlines/>
        <c:numFmt formatCode="General" sourceLinked="1"/>
        <c:tickLblPos val="nextTo"/>
        <c:crossAx val="791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Blad2!$I$7</c:f>
              <c:strCache>
                <c:ptCount val="1"/>
                <c:pt idx="0">
                  <c:v>q0v</c:v>
                </c:pt>
              </c:strCache>
            </c:strRef>
          </c:tx>
          <c:val>
            <c:numRef>
              <c:f>Blad2!$I$9:$I$18</c:f>
              <c:numCache>
                <c:formatCode>General</c:formatCode>
                <c:ptCount val="10"/>
                <c:pt idx="0">
                  <c:v>1.8106364401808343E-2</c:v>
                </c:pt>
                <c:pt idx="1">
                  <c:v>3.6212728803616687E-2</c:v>
                </c:pt>
                <c:pt idx="2">
                  <c:v>4.0920383548086858E-2</c:v>
                </c:pt>
                <c:pt idx="3">
                  <c:v>4.5990165580593198E-2</c:v>
                </c:pt>
                <c:pt idx="4">
                  <c:v>5.1059947613099531E-2</c:v>
                </c:pt>
                <c:pt idx="5">
                  <c:v>5.6129729645605871E-2</c:v>
                </c:pt>
                <c:pt idx="6">
                  <c:v>6.2285893542220708E-2</c:v>
                </c:pt>
                <c:pt idx="7">
                  <c:v>6.8442057438835538E-2</c:v>
                </c:pt>
                <c:pt idx="8">
                  <c:v>7.4960348623486536E-2</c:v>
                </c:pt>
                <c:pt idx="9">
                  <c:v>8.1478639808137548E-2</c:v>
                </c:pt>
              </c:numCache>
            </c:numRef>
          </c:val>
        </c:ser>
        <c:ser>
          <c:idx val="1"/>
          <c:order val="1"/>
          <c:tx>
            <c:strRef>
              <c:f>Blad2!$J$7</c:f>
              <c:strCache>
                <c:ptCount val="1"/>
                <c:pt idx="0">
                  <c:v>p0 (druk)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8.9097331583552083E-2"/>
                  <c:y val="6.1191309419655872E-2"/>
                </c:manualLayout>
              </c:layout>
              <c:numFmt formatCode="General" sourceLinked="0"/>
            </c:trendlineLbl>
          </c:trendline>
          <c:val>
            <c:numRef>
              <c:f>Blad2!$J$9:$J$18</c:f>
              <c:numCache>
                <c:formatCode>General</c:formatCode>
                <c:ptCount val="10"/>
                <c:pt idx="0">
                  <c:v>1.765420725518025</c:v>
                </c:pt>
                <c:pt idx="1">
                  <c:v>1.6794609642866738</c:v>
                </c:pt>
                <c:pt idx="2">
                  <c:v>1.6346123932094472</c:v>
                </c:pt>
                <c:pt idx="3">
                  <c:v>1.5856330326908969</c:v>
                </c:pt>
                <c:pt idx="4">
                  <c:v>1.5317360656945807</c:v>
                </c:pt>
                <c:pt idx="5">
                  <c:v>1.4671187165767343</c:v>
                </c:pt>
                <c:pt idx="6">
                  <c:v>1.3653242624869761</c:v>
                </c:pt>
                <c:pt idx="7">
                  <c:v>1.2458264250772604</c:v>
                </c:pt>
                <c:pt idx="8">
                  <c:v>1.103904302128931</c:v>
                </c:pt>
                <c:pt idx="9">
                  <c:v>0.94418044373108856</c:v>
                </c:pt>
              </c:numCache>
            </c:numRef>
          </c:val>
        </c:ser>
        <c:ser>
          <c:idx val="2"/>
          <c:order val="2"/>
          <c:tx>
            <c:strRef>
              <c:f>Blad2!$K$7</c:f>
              <c:strCache>
                <c:ptCount val="1"/>
                <c:pt idx="0">
                  <c:v>P0 (kW)</c:v>
                </c:pt>
              </c:strCache>
            </c:strRef>
          </c:tx>
          <c:val>
            <c:numRef>
              <c:f>Blad2!$K$9:$K$18</c:f>
              <c:numCache>
                <c:formatCode>General</c:formatCode>
                <c:ptCount val="10"/>
                <c:pt idx="0">
                  <c:v>2.1814793843425866E-4</c:v>
                </c:pt>
                <c:pt idx="1">
                  <c:v>3.1787271028991978E-4</c:v>
                </c:pt>
                <c:pt idx="2">
                  <c:v>3.4048886390718576E-4</c:v>
                </c:pt>
                <c:pt idx="3">
                  <c:v>3.6292693757470951E-4</c:v>
                </c:pt>
                <c:pt idx="4">
                  <c:v>3.8411845159403753E-4</c:v>
                </c:pt>
                <c:pt idx="5">
                  <c:v>4.015702866687782E-4</c:v>
                </c:pt>
                <c:pt idx="6">
                  <c:v>4.2115908114042581E-4</c:v>
                </c:pt>
                <c:pt idx="7">
                  <c:v>4.3469315732083707E-4</c:v>
                </c:pt>
                <c:pt idx="8">
                  <c:v>4.4386427473256307E-4</c:v>
                </c:pt>
                <c:pt idx="9">
                  <c:v>4.4876147335047491E-4</c:v>
                </c:pt>
              </c:numCache>
            </c:numRef>
          </c:val>
        </c:ser>
        <c:marker val="1"/>
        <c:axId val="79229312"/>
        <c:axId val="79230848"/>
      </c:lineChart>
      <c:catAx>
        <c:axId val="79229312"/>
        <c:scaling>
          <c:orientation val="minMax"/>
        </c:scaling>
        <c:axPos val="b"/>
        <c:tickLblPos val="nextTo"/>
        <c:crossAx val="79230848"/>
        <c:crosses val="autoZero"/>
        <c:auto val="1"/>
        <c:lblAlgn val="ctr"/>
        <c:lblOffset val="100"/>
      </c:catAx>
      <c:valAx>
        <c:axId val="79230848"/>
        <c:scaling>
          <c:orientation val="minMax"/>
        </c:scaling>
        <c:axPos val="l"/>
        <c:majorGridlines/>
        <c:numFmt formatCode="General" sourceLinked="1"/>
        <c:tickLblPos val="nextTo"/>
        <c:crossAx val="7922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Blad2!$I$7</c:f>
              <c:strCache>
                <c:ptCount val="1"/>
                <c:pt idx="0">
                  <c:v>q0v</c:v>
                </c:pt>
              </c:strCache>
            </c:strRef>
          </c:tx>
          <c:marker>
            <c:symbol val="none"/>
          </c:marker>
          <c:val>
            <c:numRef>
              <c:f>Blad2!$I$8:$I$19</c:f>
              <c:numCache>
                <c:formatCode>General</c:formatCode>
                <c:ptCount val="12"/>
                <c:pt idx="0">
                  <c:v>0</c:v>
                </c:pt>
                <c:pt idx="1">
                  <c:v>1.8106364401808343E-2</c:v>
                </c:pt>
                <c:pt idx="2">
                  <c:v>3.6212728803616687E-2</c:v>
                </c:pt>
                <c:pt idx="3">
                  <c:v>4.0920383548086858E-2</c:v>
                </c:pt>
                <c:pt idx="4">
                  <c:v>4.5990165580593198E-2</c:v>
                </c:pt>
                <c:pt idx="5">
                  <c:v>5.1059947613099531E-2</c:v>
                </c:pt>
                <c:pt idx="6">
                  <c:v>5.6129729645605871E-2</c:v>
                </c:pt>
                <c:pt idx="7">
                  <c:v>6.2285893542220708E-2</c:v>
                </c:pt>
                <c:pt idx="8">
                  <c:v>6.8442057438835538E-2</c:v>
                </c:pt>
                <c:pt idx="9">
                  <c:v>7.4960348623486536E-2</c:v>
                </c:pt>
                <c:pt idx="10">
                  <c:v>8.1478639808137548E-2</c:v>
                </c:pt>
                <c:pt idx="11">
                  <c:v>0.10501691353048839</c:v>
                </c:pt>
              </c:numCache>
            </c:numRef>
          </c:val>
        </c:ser>
        <c:ser>
          <c:idx val="1"/>
          <c:order val="1"/>
          <c:tx>
            <c:strRef>
              <c:f>Blad2!$J$7</c:f>
              <c:strCache>
                <c:ptCount val="1"/>
                <c:pt idx="0">
                  <c:v>p0 (druk)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Blad2!$J$8:$J$19</c:f>
              <c:numCache>
                <c:formatCode>General</c:formatCode>
                <c:ptCount val="12"/>
                <c:pt idx="0">
                  <c:v>1.652315776529405</c:v>
                </c:pt>
                <c:pt idx="1">
                  <c:v>1.765420725518025</c:v>
                </c:pt>
                <c:pt idx="2">
                  <c:v>1.6794609642866738</c:v>
                </c:pt>
                <c:pt idx="3">
                  <c:v>1.6346123932094472</c:v>
                </c:pt>
                <c:pt idx="4">
                  <c:v>1.5856330326908969</c:v>
                </c:pt>
                <c:pt idx="5">
                  <c:v>1.5317360656945807</c:v>
                </c:pt>
                <c:pt idx="6">
                  <c:v>1.4671187165767343</c:v>
                </c:pt>
                <c:pt idx="7">
                  <c:v>1.3653242624869761</c:v>
                </c:pt>
                <c:pt idx="8">
                  <c:v>1.2458264250772604</c:v>
                </c:pt>
                <c:pt idx="9">
                  <c:v>1.103904302128931</c:v>
                </c:pt>
                <c:pt idx="10">
                  <c:v>0.94418044373108856</c:v>
                </c:pt>
                <c:pt idx="11">
                  <c:v>0.24588032388830433</c:v>
                </c:pt>
              </c:numCache>
            </c:numRef>
          </c:val>
        </c:ser>
        <c:ser>
          <c:idx val="2"/>
          <c:order val="2"/>
          <c:tx>
            <c:strRef>
              <c:f>Blad2!$K$7</c:f>
              <c:strCache>
                <c:ptCount val="1"/>
                <c:pt idx="0">
                  <c:v>P0 (kW)</c:v>
                </c:pt>
              </c:strCache>
            </c:strRef>
          </c:tx>
          <c:marker>
            <c:symbol val="none"/>
          </c:marker>
          <c:val>
            <c:numRef>
              <c:f>Blad2!$K$8:$K$19</c:f>
              <c:numCache>
                <c:formatCode>General</c:formatCode>
                <c:ptCount val="12"/>
                <c:pt idx="0">
                  <c:v>1.2465596481957638E-4</c:v>
                </c:pt>
                <c:pt idx="1">
                  <c:v>2.1814793843425866E-4</c:v>
                </c:pt>
                <c:pt idx="2">
                  <c:v>3.1787271028991978E-4</c:v>
                </c:pt>
                <c:pt idx="3">
                  <c:v>3.4048886390718576E-4</c:v>
                </c:pt>
                <c:pt idx="4">
                  <c:v>3.6292693757470951E-4</c:v>
                </c:pt>
                <c:pt idx="5">
                  <c:v>3.8411845159403753E-4</c:v>
                </c:pt>
                <c:pt idx="6">
                  <c:v>4.015702866687782E-4</c:v>
                </c:pt>
                <c:pt idx="7">
                  <c:v>4.2115908114042581E-4</c:v>
                </c:pt>
                <c:pt idx="8">
                  <c:v>4.3469315732083707E-4</c:v>
                </c:pt>
                <c:pt idx="9">
                  <c:v>4.4386427473256307E-4</c:v>
                </c:pt>
                <c:pt idx="10">
                  <c:v>4.4876147335047491E-4</c:v>
                </c:pt>
                <c:pt idx="11">
                  <c:v>4.3184387812496099E-4</c:v>
                </c:pt>
              </c:numCache>
            </c:numRef>
          </c:val>
        </c:ser>
        <c:marker val="1"/>
        <c:axId val="79990144"/>
        <c:axId val="79991936"/>
      </c:lineChart>
      <c:catAx>
        <c:axId val="79990144"/>
        <c:scaling>
          <c:orientation val="minMax"/>
        </c:scaling>
        <c:axPos val="b"/>
        <c:tickLblPos val="nextTo"/>
        <c:crossAx val="79991936"/>
        <c:crosses val="autoZero"/>
        <c:auto val="1"/>
        <c:lblAlgn val="ctr"/>
        <c:lblOffset val="100"/>
      </c:catAx>
      <c:valAx>
        <c:axId val="79991936"/>
        <c:scaling>
          <c:orientation val="minMax"/>
        </c:scaling>
        <c:axPos val="l"/>
        <c:majorGridlines/>
        <c:numFmt formatCode="General" sourceLinked="1"/>
        <c:tickLblPos val="nextTo"/>
        <c:crossAx val="7999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13</xdr:row>
      <xdr:rowOff>57150</xdr:rowOff>
    </xdr:from>
    <xdr:to>
      <xdr:col>11</xdr:col>
      <xdr:colOff>552450</xdr:colOff>
      <xdr:row>26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20</xdr:row>
      <xdr:rowOff>85725</xdr:rowOff>
    </xdr:from>
    <xdr:to>
      <xdr:col>11</xdr:col>
      <xdr:colOff>276224</xdr:colOff>
      <xdr:row>41</xdr:row>
      <xdr:rowOff>57150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122465</xdr:colOff>
      <xdr:row>20</xdr:row>
      <xdr:rowOff>176893</xdr:rowOff>
    </xdr:from>
    <xdr:to>
      <xdr:col>20</xdr:col>
      <xdr:colOff>408215</xdr:colOff>
      <xdr:row>35</xdr:row>
      <xdr:rowOff>68036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3"/>
  <sheetViews>
    <sheetView tabSelected="1" workbookViewId="0">
      <selection activeCell="C5" sqref="C5"/>
    </sheetView>
  </sheetViews>
  <sheetFormatPr defaultRowHeight="15"/>
  <cols>
    <col min="1" max="1" width="9.140625" style="4"/>
    <col min="2" max="2" width="18" style="4" bestFit="1" customWidth="1"/>
    <col min="3" max="3" width="17.7109375" style="4" bestFit="1" customWidth="1"/>
    <col min="4" max="4" width="21.5703125" style="4" customWidth="1"/>
    <col min="5" max="10" width="13.140625" style="4" bestFit="1" customWidth="1"/>
    <col min="11" max="16384" width="9.140625" style="4"/>
  </cols>
  <sheetData>
    <row r="1" spans="2:10"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2:10">
      <c r="B2" s="2" t="s">
        <v>8</v>
      </c>
      <c r="C2" s="39">
        <v>0.13270000000000001</v>
      </c>
      <c r="D2" s="39">
        <v>0.13513</v>
      </c>
      <c r="E2" s="39">
        <v>0.14194000000000001</v>
      </c>
      <c r="F2" s="39">
        <v>0.15345</v>
      </c>
      <c r="G2" s="39">
        <v>0.14663000000000001</v>
      </c>
      <c r="H2" s="39">
        <v>0.16763</v>
      </c>
      <c r="I2" s="39">
        <v>0.14499000000000001</v>
      </c>
      <c r="J2" s="39">
        <v>0.14412</v>
      </c>
    </row>
    <row r="3" spans="2:10">
      <c r="B3" s="2" t="s">
        <v>9</v>
      </c>
      <c r="C3" s="39">
        <v>32.103999999999999</v>
      </c>
      <c r="D3" s="39">
        <v>25.536999999999999</v>
      </c>
      <c r="E3" s="39">
        <v>6.3597000000000001</v>
      </c>
      <c r="F3" s="39">
        <v>1.4438</v>
      </c>
      <c r="G3" s="39">
        <v>1.5415000000000001</v>
      </c>
      <c r="H3" s="39">
        <v>0.12792999999999999</v>
      </c>
      <c r="I3" s="39">
        <v>1.2326999999999999</v>
      </c>
      <c r="J3" s="39">
        <v>1.3974</v>
      </c>
    </row>
    <row r="4" spans="2:10">
      <c r="B4" s="2" t="s">
        <v>10</v>
      </c>
      <c r="C4" s="39">
        <v>-31159</v>
      </c>
      <c r="D4" s="39">
        <v>-28003</v>
      </c>
      <c r="E4" s="39">
        <v>-2229.5</v>
      </c>
      <c r="F4" s="39">
        <v>-116.84</v>
      </c>
      <c r="G4" s="39">
        <v>-408.81</v>
      </c>
      <c r="H4" s="39">
        <v>-479.67</v>
      </c>
      <c r="I4" s="39">
        <v>-79.528000000000006</v>
      </c>
      <c r="J4" s="39">
        <v>-98.38</v>
      </c>
    </row>
    <row r="5" spans="2:10">
      <c r="B5" s="2" t="s">
        <v>11</v>
      </c>
      <c r="C5" s="39">
        <v>1.4410000000000001E-4</v>
      </c>
      <c r="D5" s="39">
        <v>6.8609999999999995E-5</v>
      </c>
      <c r="E5" s="39">
        <v>1.695E-4</v>
      </c>
      <c r="F5" s="39">
        <v>1.9665000000000001E-4</v>
      </c>
      <c r="G5" s="39">
        <v>3.2836999999999997E-4</v>
      </c>
      <c r="H5" s="39">
        <v>-3.0338999999999999E-5</v>
      </c>
      <c r="I5" s="39">
        <v>6.0039000000000002E-4</v>
      </c>
      <c r="J5" s="39">
        <v>4.0027999999999998E-4</v>
      </c>
    </row>
    <row r="6" spans="2:10">
      <c r="B6" s="2" t="s">
        <v>12</v>
      </c>
      <c r="C6" s="39">
        <v>0.26840999999999998</v>
      </c>
      <c r="D6" s="39">
        <v>0.21049000000000001</v>
      </c>
      <c r="E6" s="39">
        <v>0.20107</v>
      </c>
      <c r="F6" s="39">
        <v>0.22452</v>
      </c>
      <c r="G6" s="39">
        <v>0.16650000000000001</v>
      </c>
      <c r="H6" s="39">
        <v>0.27083000000000002</v>
      </c>
      <c r="I6" s="39">
        <v>0.16925000000000001</v>
      </c>
      <c r="J6" s="39">
        <v>0.19120999999999999</v>
      </c>
    </row>
    <row r="7" spans="2:10">
      <c r="B7" s="2" t="s">
        <v>13</v>
      </c>
      <c r="C7" s="39">
        <v>-23.367999999999999</v>
      </c>
      <c r="D7" s="39">
        <v>-33.32</v>
      </c>
      <c r="E7" s="39">
        <v>-13.27</v>
      </c>
      <c r="F7" s="39">
        <v>-3.1435</v>
      </c>
      <c r="G7" s="39">
        <v>-4.3090999999999999</v>
      </c>
      <c r="H7" s="39">
        <v>-9.9922000000000004</v>
      </c>
      <c r="I7" s="39">
        <v>-1.9817</v>
      </c>
      <c r="J7" s="39">
        <v>-2.6461000000000001</v>
      </c>
    </row>
    <row r="8" spans="2:10" ht="18.75">
      <c r="B8" s="2" t="s">
        <v>23</v>
      </c>
      <c r="C8" s="39">
        <v>4.8950000000000003E-4</v>
      </c>
      <c r="D8" s="39">
        <v>5.6599999999999999E-4</v>
      </c>
      <c r="E8" s="39">
        <v>1.48E-3</v>
      </c>
      <c r="F8" s="39">
        <v>1.0840000000000001E-2</v>
      </c>
      <c r="G8" s="39">
        <v>2.516E-3</v>
      </c>
      <c r="H8" s="39">
        <v>4.5166E-3</v>
      </c>
      <c r="I8" s="39">
        <v>1.039E-2</v>
      </c>
      <c r="J8" s="39">
        <v>9.6780000000000008E-3</v>
      </c>
    </row>
    <row r="9" spans="2:10" ht="18.75">
      <c r="B9" s="2" t="s">
        <v>24</v>
      </c>
      <c r="C9" s="39">
        <v>1.9580000000000001E-3</v>
      </c>
      <c r="D9" s="39">
        <v>1.838E-3</v>
      </c>
      <c r="E9" s="39">
        <v>6.7099999999999998E-3</v>
      </c>
      <c r="F9" s="39">
        <v>2.8648E-2</v>
      </c>
      <c r="G9" s="39">
        <v>1.6905E-2</v>
      </c>
      <c r="H9" s="39">
        <v>1.0324E-2</v>
      </c>
      <c r="I9" s="39">
        <v>3.5619999999999999E-2</v>
      </c>
      <c r="J9" s="39">
        <v>3.2648000000000003E-2</v>
      </c>
    </row>
    <row r="12" spans="2:10" ht="15.75" thickBot="1"/>
    <row r="13" spans="2:10">
      <c r="C13" s="23" t="s">
        <v>21</v>
      </c>
      <c r="D13" s="8"/>
      <c r="E13" s="9"/>
    </row>
    <row r="14" spans="2:10">
      <c r="C14" s="10" t="s">
        <v>22</v>
      </c>
      <c r="D14" s="11" t="s">
        <v>2</v>
      </c>
      <c r="E14" s="12"/>
    </row>
    <row r="15" spans="2:10">
      <c r="C15" s="10" t="s">
        <v>14</v>
      </c>
      <c r="D15" s="11">
        <v>0.3</v>
      </c>
      <c r="E15" s="12" t="s">
        <v>15</v>
      </c>
    </row>
    <row r="16" spans="2:10">
      <c r="C16" s="10" t="s">
        <v>16</v>
      </c>
      <c r="D16" s="11">
        <v>1.2</v>
      </c>
      <c r="E16" s="12" t="s">
        <v>17</v>
      </c>
    </row>
    <row r="17" spans="2:5">
      <c r="C17" s="10" t="s">
        <v>18</v>
      </c>
      <c r="D17" s="11">
        <v>2930</v>
      </c>
      <c r="E17" s="12" t="s">
        <v>20</v>
      </c>
    </row>
    <row r="18" spans="2:5" ht="15.75" thickBot="1">
      <c r="C18" s="13"/>
      <c r="D18" s="14">
        <f>D17/60*2*PI()</f>
        <v>306.82888250060313</v>
      </c>
      <c r="E18" s="15" t="s">
        <v>19</v>
      </c>
    </row>
    <row r="19" spans="2:5" ht="18.75">
      <c r="C19" s="17" t="s">
        <v>23</v>
      </c>
      <c r="D19" s="19">
        <v>1.48E-3</v>
      </c>
      <c r="E19" s="9"/>
    </row>
    <row r="20" spans="2:5" ht="19.5" thickBot="1">
      <c r="C20" s="18" t="s">
        <v>24</v>
      </c>
      <c r="D20" s="20">
        <v>6.7099999999999998E-3</v>
      </c>
      <c r="E20" s="15"/>
    </row>
    <row r="23" spans="2:5">
      <c r="B23" s="1" t="s">
        <v>26</v>
      </c>
      <c r="C23" s="21" t="s">
        <v>27</v>
      </c>
      <c r="D23" s="5" t="s">
        <v>25</v>
      </c>
      <c r="E23" s="21" t="s">
        <v>28</v>
      </c>
    </row>
    <row r="24" spans="2:5">
      <c r="B24" s="16">
        <f t="shared" ref="B24:B29" si="0">D24/(D$15^3*D$18)</f>
        <v>6.035454800602782E-3</v>
      </c>
      <c r="C24" s="7" t="str">
        <f t="shared" ref="C24:C29" si="1">IF((B24&gt;D$19)*(B24&lt;D$20),"OK","NOT OK")</f>
        <v>OK</v>
      </c>
      <c r="D24" s="7">
        <v>0.05</v>
      </c>
      <c r="E24" s="22">
        <f t="shared" ref="E24:E29" si="2">D$16*D$15^2*D$18^2*E$2+D$16*D$18/D$15*E$3*D24+D$16/D$15^4*E$4*D24^2</f>
        <v>1007.7089538483724</v>
      </c>
    </row>
    <row r="25" spans="2:5">
      <c r="B25" s="16">
        <f t="shared" si="0"/>
        <v>1.2070909601205564E-2</v>
      </c>
      <c r="C25" s="7" t="str">
        <f t="shared" si="1"/>
        <v>NOT OK</v>
      </c>
      <c r="D25" s="7">
        <v>0.1</v>
      </c>
      <c r="E25" s="22">
        <f t="shared" si="2"/>
        <v>-1079.2453395660332</v>
      </c>
    </row>
    <row r="26" spans="2:5">
      <c r="B26" s="16">
        <f t="shared" si="0"/>
        <v>1.8106364401808343E-2</v>
      </c>
      <c r="C26" s="7" t="str">
        <f t="shared" si="1"/>
        <v>NOT OK</v>
      </c>
      <c r="D26" s="7">
        <v>0.15</v>
      </c>
      <c r="E26" s="22">
        <f t="shared" si="2"/>
        <v>-4817.6811144619187</v>
      </c>
    </row>
    <row r="27" spans="2:5">
      <c r="B27" s="16">
        <f t="shared" si="0"/>
        <v>2.4141819202411128E-2</v>
      </c>
      <c r="C27" s="7" t="str">
        <f t="shared" si="1"/>
        <v>NOT OK</v>
      </c>
      <c r="D27" s="7">
        <v>0.2</v>
      </c>
      <c r="E27" s="22">
        <f t="shared" si="2"/>
        <v>-10207.598370839289</v>
      </c>
    </row>
    <row r="28" spans="2:5">
      <c r="B28" s="16">
        <f t="shared" si="0"/>
        <v>3.0177274003013906E-2</v>
      </c>
      <c r="C28" s="7" t="str">
        <f t="shared" si="1"/>
        <v>NOT OK</v>
      </c>
      <c r="D28" s="7">
        <v>0.25</v>
      </c>
      <c r="E28" s="22">
        <f t="shared" si="2"/>
        <v>-17248.997108698139</v>
      </c>
    </row>
    <row r="29" spans="2:5">
      <c r="B29" s="16">
        <f t="shared" si="0"/>
        <v>3.6212728803616687E-2</v>
      </c>
      <c r="C29" s="7" t="str">
        <f t="shared" si="1"/>
        <v>NOT OK</v>
      </c>
      <c r="D29" s="7">
        <v>0.3</v>
      </c>
      <c r="E29" s="22">
        <f t="shared" si="2"/>
        <v>-25941.877328038467</v>
      </c>
    </row>
    <row r="30" spans="2:5">
      <c r="D30" s="6"/>
    </row>
    <row r="31" spans="2:5">
      <c r="B31" s="16"/>
      <c r="C31" s="7"/>
      <c r="D31" s="6"/>
    </row>
    <row r="32" spans="2:5">
      <c r="C32" s="7"/>
      <c r="D32" s="6"/>
    </row>
    <row r="33" spans="3:4">
      <c r="C33" s="5"/>
      <c r="D3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55"/>
  <sheetViews>
    <sheetView zoomScale="70" zoomScaleNormal="70" workbookViewId="0">
      <selection activeCell="I7" sqref="I7:K19"/>
    </sheetView>
  </sheetViews>
  <sheetFormatPr defaultRowHeight="15"/>
  <cols>
    <col min="10" max="10" width="10.5703125" bestFit="1" customWidth="1"/>
    <col min="12" max="12" width="4.42578125" customWidth="1"/>
  </cols>
  <sheetData>
    <row r="1" spans="2:12" ht="18.75">
      <c r="B1" s="24" t="s">
        <v>2</v>
      </c>
    </row>
    <row r="2" spans="2:12">
      <c r="B2" s="4" t="s">
        <v>14</v>
      </c>
      <c r="D2">
        <v>0.3</v>
      </c>
      <c r="E2" t="s">
        <v>15</v>
      </c>
    </row>
    <row r="3" spans="2:12">
      <c r="B3" s="4" t="s">
        <v>34</v>
      </c>
      <c r="D3">
        <v>2930</v>
      </c>
      <c r="E3" t="s">
        <v>20</v>
      </c>
    </row>
    <row r="4" spans="2:12">
      <c r="B4" s="4"/>
      <c r="D4" s="26">
        <f>D3*2*PI()/60</f>
        <v>306.82888250060313</v>
      </c>
      <c r="E4" t="s">
        <v>19</v>
      </c>
    </row>
    <row r="5" spans="2:12" ht="15.75" thickBot="1">
      <c r="B5" s="4" t="s">
        <v>37</v>
      </c>
      <c r="D5" s="25">
        <v>1.2</v>
      </c>
      <c r="E5" t="s">
        <v>17</v>
      </c>
    </row>
    <row r="6" spans="2:12" ht="18.75">
      <c r="B6" s="24"/>
      <c r="I6" s="37" t="s">
        <v>33</v>
      </c>
      <c r="J6" s="38"/>
      <c r="K6" s="38"/>
      <c r="L6" s="27"/>
    </row>
    <row r="7" spans="2:12">
      <c r="B7" s="21" t="s">
        <v>29</v>
      </c>
      <c r="C7" s="21" t="s">
        <v>30</v>
      </c>
      <c r="D7" s="21" t="s">
        <v>32</v>
      </c>
      <c r="E7" s="21" t="s">
        <v>36</v>
      </c>
      <c r="F7" s="21" t="s">
        <v>31</v>
      </c>
      <c r="I7" s="28" t="s">
        <v>35</v>
      </c>
      <c r="J7" s="29" t="s">
        <v>38</v>
      </c>
      <c r="K7" s="36" t="s">
        <v>39</v>
      </c>
      <c r="L7" s="31"/>
    </row>
    <row r="8" spans="2:12">
      <c r="B8">
        <v>0</v>
      </c>
      <c r="C8">
        <v>16800</v>
      </c>
      <c r="D8">
        <v>14</v>
      </c>
      <c r="E8">
        <f>D8*0.75</f>
        <v>10.5</v>
      </c>
      <c r="F8">
        <v>0</v>
      </c>
      <c r="I8" s="32">
        <f>B8/(D$2^2*D$4)</f>
        <v>0</v>
      </c>
      <c r="J8" s="30">
        <f>C8/(D$5*D$2^2*D$4^2)</f>
        <v>1.652315776529405</v>
      </c>
      <c r="K8" s="30">
        <f>E8/(D$5*D$2^5*D$4^3)</f>
        <v>1.2465596481957638E-4</v>
      </c>
      <c r="L8" s="31"/>
    </row>
    <row r="9" spans="2:12">
      <c r="B9">
        <v>0.5</v>
      </c>
      <c r="C9">
        <v>17950</v>
      </c>
      <c r="D9">
        <v>24.5</v>
      </c>
      <c r="E9">
        <f t="shared" ref="E9:E19" si="0">D9*0.75</f>
        <v>18.375</v>
      </c>
      <c r="F9">
        <v>48</v>
      </c>
      <c r="I9" s="32">
        <f t="shared" ref="I9:I19" si="1">B9/(D$2^2*D$4)</f>
        <v>1.8106364401808343E-2</v>
      </c>
      <c r="J9" s="30">
        <f t="shared" ref="J9:J18" si="2">C9/(D$5*D$2^2*D$4^2)</f>
        <v>1.765420725518025</v>
      </c>
      <c r="K9" s="30">
        <f t="shared" ref="K9:K19" si="3">E9/(D$5*D$2^5*D$4^3)</f>
        <v>2.1814793843425866E-4</v>
      </c>
      <c r="L9" s="31"/>
    </row>
    <row r="10" spans="2:12">
      <c r="B10">
        <v>1</v>
      </c>
      <c r="C10">
        <v>17076</v>
      </c>
      <c r="D10">
        <v>35.700000000000003</v>
      </c>
      <c r="E10">
        <f t="shared" si="0"/>
        <v>26.775000000000002</v>
      </c>
      <c r="F10">
        <v>64.2</v>
      </c>
      <c r="I10" s="32">
        <f t="shared" si="1"/>
        <v>3.6212728803616687E-2</v>
      </c>
      <c r="J10" s="30">
        <f t="shared" si="2"/>
        <v>1.6794609642866738</v>
      </c>
      <c r="K10" s="30">
        <f t="shared" si="3"/>
        <v>3.1787271028991978E-4</v>
      </c>
      <c r="L10" s="31"/>
    </row>
    <row r="11" spans="2:12">
      <c r="B11">
        <v>1.1299999999999999</v>
      </c>
      <c r="C11">
        <v>16620</v>
      </c>
      <c r="D11">
        <v>38.24</v>
      </c>
      <c r="E11">
        <f t="shared" si="0"/>
        <v>28.68</v>
      </c>
      <c r="F11">
        <v>66.040000000000006</v>
      </c>
      <c r="I11" s="32">
        <f t="shared" si="1"/>
        <v>4.0920383548086858E-2</v>
      </c>
      <c r="J11" s="30">
        <f t="shared" si="2"/>
        <v>1.6346123932094472</v>
      </c>
      <c r="K11" s="30">
        <f t="shared" si="3"/>
        <v>3.4048886390718576E-4</v>
      </c>
      <c r="L11" s="31"/>
    </row>
    <row r="12" spans="2:12">
      <c r="B12">
        <v>1.27</v>
      </c>
      <c r="C12">
        <v>16122</v>
      </c>
      <c r="D12">
        <v>40.76</v>
      </c>
      <c r="E12">
        <f t="shared" si="0"/>
        <v>30.57</v>
      </c>
      <c r="F12">
        <v>67.819999999999993</v>
      </c>
      <c r="I12" s="32">
        <f t="shared" si="1"/>
        <v>4.5990165580593198E-2</v>
      </c>
      <c r="J12" s="30">
        <f t="shared" si="2"/>
        <v>1.5856330326908969</v>
      </c>
      <c r="K12" s="30">
        <f t="shared" si="3"/>
        <v>3.6292693757470951E-4</v>
      </c>
      <c r="L12" s="31"/>
    </row>
    <row r="13" spans="2:12">
      <c r="B13">
        <v>1.41</v>
      </c>
      <c r="C13">
        <v>15574</v>
      </c>
      <c r="D13">
        <v>43.14</v>
      </c>
      <c r="E13">
        <f t="shared" si="0"/>
        <v>32.355000000000004</v>
      </c>
      <c r="F13">
        <v>69.06</v>
      </c>
      <c r="I13" s="32">
        <f t="shared" si="1"/>
        <v>5.1059947613099531E-2</v>
      </c>
      <c r="J13" s="30">
        <f t="shared" si="2"/>
        <v>1.5317360656945807</v>
      </c>
      <c r="K13" s="30">
        <f t="shared" si="3"/>
        <v>3.8411845159403753E-4</v>
      </c>
      <c r="L13" s="31"/>
    </row>
    <row r="14" spans="2:12">
      <c r="B14">
        <v>1.55</v>
      </c>
      <c r="C14">
        <v>14917</v>
      </c>
      <c r="D14">
        <v>45.1</v>
      </c>
      <c r="E14">
        <f t="shared" si="0"/>
        <v>33.825000000000003</v>
      </c>
      <c r="F14">
        <v>69.900000000000006</v>
      </c>
      <c r="I14" s="32">
        <f t="shared" si="1"/>
        <v>5.6129729645605871E-2</v>
      </c>
      <c r="J14" s="30">
        <f t="shared" si="2"/>
        <v>1.4671187165767343</v>
      </c>
      <c r="K14" s="30">
        <f t="shared" si="3"/>
        <v>4.015702866687782E-4</v>
      </c>
      <c r="L14" s="31"/>
    </row>
    <row r="15" spans="2:12">
      <c r="B15">
        <v>1.72</v>
      </c>
      <c r="C15">
        <v>13882</v>
      </c>
      <c r="D15">
        <v>47.3</v>
      </c>
      <c r="E15">
        <f t="shared" si="0"/>
        <v>35.474999999999994</v>
      </c>
      <c r="F15">
        <v>69.239999999999995</v>
      </c>
      <c r="I15" s="32">
        <f t="shared" si="1"/>
        <v>6.2285893542220708E-2</v>
      </c>
      <c r="J15" s="30">
        <f t="shared" si="2"/>
        <v>1.3653242624869761</v>
      </c>
      <c r="K15" s="30">
        <f t="shared" si="3"/>
        <v>4.2115908114042581E-4</v>
      </c>
      <c r="L15" s="31"/>
    </row>
    <row r="16" spans="2:12">
      <c r="B16">
        <v>1.89</v>
      </c>
      <c r="C16">
        <v>12667</v>
      </c>
      <c r="D16">
        <v>48.82</v>
      </c>
      <c r="E16">
        <f t="shared" si="0"/>
        <v>36.615000000000002</v>
      </c>
      <c r="F16">
        <v>67.86</v>
      </c>
      <c r="I16" s="32">
        <f t="shared" si="1"/>
        <v>6.8442057438835538E-2</v>
      </c>
      <c r="J16" s="30">
        <f t="shared" si="2"/>
        <v>1.2458264250772604</v>
      </c>
      <c r="K16" s="30">
        <f t="shared" si="3"/>
        <v>4.3469315732083707E-4</v>
      </c>
      <c r="L16" s="31"/>
    </row>
    <row r="17" spans="2:12">
      <c r="B17">
        <v>2.0699999999999998</v>
      </c>
      <c r="C17">
        <v>11224</v>
      </c>
      <c r="D17">
        <v>49.85</v>
      </c>
      <c r="E17">
        <f t="shared" si="0"/>
        <v>37.387500000000003</v>
      </c>
      <c r="F17">
        <v>65.260000000000005</v>
      </c>
      <c r="I17" s="32">
        <f t="shared" si="1"/>
        <v>7.4960348623486536E-2</v>
      </c>
      <c r="J17" s="30">
        <f t="shared" si="2"/>
        <v>1.103904302128931</v>
      </c>
      <c r="K17" s="30">
        <f t="shared" si="3"/>
        <v>4.4386427473256307E-4</v>
      </c>
      <c r="L17" s="31"/>
    </row>
    <row r="18" spans="2:12">
      <c r="B18">
        <v>2.25</v>
      </c>
      <c r="C18">
        <v>9600</v>
      </c>
      <c r="D18">
        <v>50.4</v>
      </c>
      <c r="E18">
        <f t="shared" si="0"/>
        <v>37.799999999999997</v>
      </c>
      <c r="F18">
        <v>60.4</v>
      </c>
      <c r="I18" s="32">
        <f t="shared" si="1"/>
        <v>8.1478639808137548E-2</v>
      </c>
      <c r="J18" s="30">
        <f t="shared" si="2"/>
        <v>0.94418044373108856</v>
      </c>
      <c r="K18" s="30">
        <f t="shared" si="3"/>
        <v>4.4876147335047491E-4</v>
      </c>
      <c r="L18" s="31"/>
    </row>
    <row r="19" spans="2:12">
      <c r="B19">
        <v>2.9</v>
      </c>
      <c r="C19">
        <v>2500</v>
      </c>
      <c r="D19">
        <v>48.5</v>
      </c>
      <c r="E19">
        <f t="shared" si="0"/>
        <v>36.375</v>
      </c>
      <c r="F19">
        <v>20</v>
      </c>
      <c r="I19" s="32">
        <f t="shared" si="1"/>
        <v>0.10501691353048839</v>
      </c>
      <c r="J19" s="30">
        <f>C19/(D$5*D$2^2*D$4^2)</f>
        <v>0.24588032388830433</v>
      </c>
      <c r="K19" s="30">
        <f t="shared" si="3"/>
        <v>4.3184387812496099E-4</v>
      </c>
      <c r="L19" s="31"/>
    </row>
    <row r="20" spans="2:12" ht="15.75" thickBot="1">
      <c r="I20" s="33"/>
      <c r="J20" s="34"/>
      <c r="K20" s="34"/>
      <c r="L20" s="35"/>
    </row>
    <row r="44" spans="2:4">
      <c r="B44">
        <v>0</v>
      </c>
      <c r="D44">
        <f>B44^2*-0.0072-B44*6+1.7433</f>
        <v>1.7433000000000001</v>
      </c>
    </row>
    <row r="45" spans="2:4">
      <c r="B45">
        <v>0.5</v>
      </c>
      <c r="D45">
        <f t="shared" ref="D45:D55" si="4">B45^2*-0.0072-B45*6+1.7433</f>
        <v>-1.2584999999999997</v>
      </c>
    </row>
    <row r="46" spans="2:4">
      <c r="B46">
        <v>1</v>
      </c>
      <c r="D46">
        <f t="shared" si="4"/>
        <v>-4.2638999999999996</v>
      </c>
    </row>
    <row r="47" spans="2:4">
      <c r="B47">
        <v>1.1299999999999999</v>
      </c>
      <c r="D47">
        <f t="shared" si="4"/>
        <v>-5.0458936799999989</v>
      </c>
    </row>
    <row r="48" spans="2:4">
      <c r="B48">
        <v>1.27</v>
      </c>
      <c r="D48">
        <f t="shared" si="4"/>
        <v>-5.8883128800000009</v>
      </c>
    </row>
    <row r="49" spans="2:4">
      <c r="B49">
        <v>1.41</v>
      </c>
      <c r="D49">
        <f t="shared" si="4"/>
        <v>-6.7310143199999999</v>
      </c>
    </row>
    <row r="50" spans="2:4">
      <c r="B50">
        <v>1.55</v>
      </c>
      <c r="D50">
        <f t="shared" si="4"/>
        <v>-7.5739980000000013</v>
      </c>
    </row>
    <row r="51" spans="2:4">
      <c r="B51">
        <v>1.72</v>
      </c>
      <c r="D51">
        <f t="shared" si="4"/>
        <v>-8.5980004800000014</v>
      </c>
    </row>
    <row r="52" spans="2:4">
      <c r="B52">
        <v>1.89</v>
      </c>
      <c r="D52">
        <f t="shared" si="4"/>
        <v>-9.62241912</v>
      </c>
    </row>
    <row r="53" spans="2:4">
      <c r="B53">
        <v>2.0699999999999998</v>
      </c>
      <c r="D53">
        <f t="shared" si="4"/>
        <v>-10.707551279999999</v>
      </c>
    </row>
    <row r="54" spans="2:4">
      <c r="B54">
        <v>2.25</v>
      </c>
      <c r="D54">
        <f t="shared" si="4"/>
        <v>-11.793150000000001</v>
      </c>
    </row>
    <row r="55" spans="2:4">
      <c r="B55">
        <v>2.9</v>
      </c>
      <c r="D55">
        <f t="shared" si="4"/>
        <v>-15.717252</v>
      </c>
    </row>
  </sheetData>
  <mergeCells count="1">
    <mergeCell ref="I6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 / van Tongeren Kennemer</dc:creator>
  <cp:lastModifiedBy>GP</cp:lastModifiedBy>
  <dcterms:created xsi:type="dcterms:W3CDTF">2015-11-27T10:01:40Z</dcterms:created>
  <dcterms:modified xsi:type="dcterms:W3CDTF">2015-11-28T09:45:53Z</dcterms:modified>
</cp:coreProperties>
</file>