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ala de Prioridade" sheetId="1" r:id="rId4"/>
    <sheet state="visible" name="Escala de Brade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5">
      <text>
        <t xml:space="preserve">Determine o perfil do paciente</t>
      </text>
    </comment>
    <comment authorId="0" ref="G10">
      <text>
        <t xml:space="preserve">Escolha a opção cirúrgica</t>
      </text>
    </comment>
    <comment authorId="0" ref="D12">
      <text>
        <t xml:space="preserve">Marque o valor da albumina do paciente</t>
      </text>
    </comment>
    <comment authorId="0" ref="F12">
      <text>
        <t xml:space="preserve">Marque o valor da hemoglobina do paciente</t>
      </text>
    </comment>
    <comment authorId="0" ref="H12">
      <text>
        <t xml:space="preserve">Marque a chance de o paciente receber cuidados adequados em casa</t>
      </text>
    </comment>
    <comment authorId="0" ref="J12">
      <text>
        <t xml:space="preserve">Marque a avaliação de infecção do paciente</t>
      </text>
    </comment>
    <comment authorId="0" ref="L12">
      <text>
        <t xml:space="preserve">Marque se positivo para osteomielite</t>
      </text>
    </comment>
    <comment authorId="0" ref="L13">
      <text>
        <t xml:space="preserve">Marque se positivo para desnutrição grave</t>
      </text>
    </comment>
    <comment authorId="0" ref="L14">
      <text>
        <t xml:space="preserve">Marque se positivo para tabagismo ativo</t>
      </text>
    </comment>
    <comment authorId="0" ref="L15">
      <text>
        <t xml:space="preserve">Marque se positivo para diabetes não controlada</t>
      </text>
    </comment>
    <comment authorId="0" ref="L16">
      <text>
        <t xml:space="preserve">Marque se positivo para doença progressiva e/ou descompensada</t>
      </text>
    </comment>
    <comment authorId="0" ref="L17">
      <text>
        <t xml:space="preserve">Marque se positivo para idade &gt; 85 anos</t>
      </text>
    </comment>
    <comment authorId="0" ref="M22">
      <text>
        <t xml:space="preserve">Escala de Priorização para Cirurgias em Lesões por Pressão
Classificação Prévia de Elegibilidade
Tipos de Suporte Paliativo e Elegibilidade Cirúrgica
• (1) Cuidado Paliativo Precoce ou Complementar A
  - Cirurgias DEVEM ser indicadas se necessárias
  - Sem qualquer restrição de tratamento invasivo, inclusive cirurgias
  - ELEGÍVEL: Aplicar escala de priorização normalmente
• (2) Cuidado Paliativo Complementar B
  - Cirurgias PODEM ser indicadas se necessárias
  - Com TRIAL/teste limitado de medidas invasivas ou contraindicação de um ou outro suporte de substituição orgânica
  - ELEGÍVEL COM RESSALVAS: Discutir com equipe antes de aplicar escala
• (3) Cuidado Paliativo Predominante
  - Cirurgias normalmente NÃO DEVEM ser indicadas
  - SUPORTE NÃO INVASIVO com indicação de cuidados clínicos a nível de enfermaria
  - ELEGÍVEL EM CASOS ESPECÍFICOS: Considerar apenas se benefício claro para alta ou cronificação
• (4) Cuidado Paliativo Exclusivo
  - Foco de tratamento voltado para conforto e dignidade apenas
  - Cirurgia normalmente contraindicada
  - NÃO ELEGÍVEL: Priorizar otimização à beira leito para ferida mais higienizada
Outros Perfis de Elegibilidade
 • Instabilidade clínica grave não relacionada à lesão → NÃO ELEGÍVEL temporariamente
 • Condições clínicas estáveis → ELEGÍVEL, usar escala de priorização
 • Necessita avaliação adicional → AGUARDAR classificação
Nota: A escala de priorização abaixo só deve ser aplicada para pacientes ELEGÍVEIS conforme classificação acima.
Critérios Laboratoriais e Clínicos Base
Para cada critério abaixo, escolher APENAS UMA opção:
Albumina (0-3 pontos)
• 3 pontos: &gt; 3,5 g/dL
• 2 pontos: 3,0-3,5 g/dL
• 1 ponto: 2,5-2,9 g/dL
• 0 pontos: &lt; 2,5 g/dL
Hemoglobina (0-3 pontos)
• 3 pontos: &gt; 11 g/dL
• 2 pontos: 10-11 g/dL
• 1 ponto: 9-9,9 g/dL
• 0 pontos: &lt; 9 g/dL
Chance de Alta (0-3 pontos)
• 3 pontos: Alta probabilidade, com suporte familiar adequado
• 2 pontos: Média probabilidade, suporte familiar parcial
• 1 ponto: Baixa probabilidade, suporte familiar limitado
• 0 pontos: Sem possibilidade de alta ou sem suporte familiar
Infecção - Avaliação Diferenciada por Procedimento
Escolher APENAS UMA opção em cada coluna que melhor caracterize o quadro infeccioso principal:
Para Debridamento
Presença de infecção aumenta a prioridade:
• (1) Sem infecção: 0 pontos
• (2) Sinais de colonização crítica: +1 ponto
• (3) Infecção local: +3 pontos
• (4) Descompensação clínica ou sepse relacionadas à lesão: +6 pontos
• (5) Descompensação clínica ou sepse NÃO relacionadas à lesão: -3 pontos
Para Retalho
Presença de infecção reduz a prioridade:
• (1) Sem infecção: +3 pontos
• (2) Sinais de colonização crítica: -1 ponto
• (3) Infecção local: -3 pontos
• (4) Descompensação clínica ou sepse relacionadas à lesão: -6 pontos
• (5) Descompensação clínica ou sepse NÃO relacionadas à lesão: -3 pontos
2. Classificação e Recomendações
Pontuação Total
• Debridamento: 0-9 pontos base + pontos de infecção e modificadores (intervalo possível: -13 a +16)
• Retalho: 0-9 pontos base + pontos de infecção e modificadores (intervalo possível: -18 a +12)
Debridamento
• 13-16 pontos: EMERGÊNCIA - realizar em até 24h
• 9-12 pontos: Prioridade alta - realizar em até 48h
• 5-8 pontos: Prioridade média - realizar em até 5 dias
• 0-4 pontos: Prioridade baixa - realizar em até 10 dias
• &lt;0 pontos: Avaliar benefício/risco para debridamento no momento
Retalho
• 9-12 pontos: Prioridade alta - programar em até 7 dias
• 6-8 pontos: Prioridade média - programar em até 14 dias
• 3-5 pontos: Prioridade baixa - programar em até 30 dias
• 0-2 pontos: Contraindicação relativa - reavaliar em 15 dias
• &lt;0 pontos ou descompensação/sepse: Contraindicação absoluta para retalho no momento
3. Fatores Modificadores e Considerações Adicionais
Fatores Modificadores
Estes fatores podem ser combinados - aplicar todos os que estiverem presentes:
• Presença de osteomielite: aumenta prioridade de debridamento (+1) e reduz indicação de retalho (-2)
• Desnutrição grave: reduzir 1 ponto
• Tabagismo ativo: reduzir 1 ponto
• Diabetes não controlada: reduzir 1 ponto
Recomendações Pré-operatórias
Para Retalhos
• Critérios Obrigatórios:
  - Ausência de infecção ativa por pelo menos 2 semanas
  - Cultura negativa da lesão (com amostra adequada)
  - Otimização nutricional documentada (albumina e exames)
  - Controle glicêmico adequado (HGT &lt; 180 mg/dL)
  - Estabilidade clínica por pelo menos 72h
  - Antibioticoterapia já finalizada, quando aplicável
• Critérios Desejáveis:
  - Cessação do tabagismo há pelo menos 30 dias
  - Suporte familiar adequado para cuidados pós-operatórios
  - Controle pressórico adequado
  - Ausência de edema significativo na região
Para Debridamentos
• Critérios Essenciais:
  - Antibioticoterapia apropriada iniciada se infecção presente
  - Suporte clínico adequado disponível
  - Condições mínimas de coagulação
  - Estabilidade hemodinâmica
• Observações:
  - Não requer espera em caso de infecção ativa
  - Pode ser realizado mesmo com condições nutricionais subótimas
  - Considerar antibioticoprofilaxia em casos selecionados
Monitorização e Reavaliação
Pacientes Aguardando Retalho
• Frequência:
  - Reavaliação semanal obrigatória dos parâmetros
  - Monitorização diária da lesão
• Documentação:
  - Registro fotográfico seriado
  - Evolução dos parâmetros laboratoriais
  - Medidas da lesão e características do tecido
• Critérios de Suspensão:
  - Piora clínica significativa
  - Desenvolvimento de infecção
  - Perda de elegibilidade cirúrgica
Pacientes Pós-debridamento
• Reavaliação em 48-72h com:
  - Avaliação da ferida operatória
  - Sinais de infecção residual
  - Necessidade de novo debridamento
• Monitorização:
  - Controle da dor
  - Sinais sistêmicos de infecção
  - Evolução do tecido de granulação
• Planejamento:
  - Definir necessidade de debridamentos seriados
  - Avaliar momento para cobertura definitiva
  - Considerar mudança de estratégia cirúrgica conforme evolução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">
      <text>
        <t xml:space="preserve">SOMA</t>
      </text>
    </comment>
  </commentList>
</comments>
</file>

<file path=xl/sharedStrings.xml><?xml version="1.0" encoding="utf-8"?>
<sst xmlns="http://schemas.openxmlformats.org/spreadsheetml/2006/main" count="27" uniqueCount="27">
  <si>
    <t>Escala de Prioridada Cirúrgica:</t>
  </si>
  <si>
    <r>
      <rPr>
        <rFont val="Arial"/>
        <b/>
        <color rgb="FFFFFFFF"/>
        <sz val="20.0"/>
      </rPr>
      <t>PACIENTES COM LESÃO POR PRESSÃO</t>
    </r>
    <r>
      <rPr>
        <rFont val="Arial"/>
        <b/>
        <color theme="1"/>
        <sz val="20.0"/>
      </rPr>
      <t xml:space="preserve"> </t>
    </r>
    <r>
      <rPr>
        <rFont val="Arial"/>
        <b/>
        <color rgb="FFFFFF00"/>
        <sz val="14.0"/>
      </rPr>
      <t>(preencha os CAMPOS em AMARELO)</t>
    </r>
  </si>
  <si>
    <t>Perfil do paciente</t>
  </si>
  <si>
    <t>Perfil 3: Paciente com condições clínicas que permitem procedimento</t>
  </si>
  <si>
    <t>Elegibilidade para tratamento cirúrgico</t>
  </si>
  <si>
    <t>Debridamento</t>
  </si>
  <si>
    <t>3,0 a 3,5 g/dL</t>
  </si>
  <si>
    <t>10 a 11 g/dL</t>
  </si>
  <si>
    <t>Baixa probabilidade, suporte familiar limitado</t>
  </si>
  <si>
    <t>Infecção local</t>
  </si>
  <si>
    <t>Osteomielite</t>
  </si>
  <si>
    <t>Desnutrição grave</t>
  </si>
  <si>
    <t>Tabagismo ativo</t>
  </si>
  <si>
    <t>Diabetes não controlada</t>
  </si>
  <si>
    <t>Doença incurável em fase final de vida</t>
  </si>
  <si>
    <t>Idade &gt; 85 anos</t>
  </si>
  <si>
    <t>LER!</t>
  </si>
  <si>
    <r>
      <rPr>
        <rFont val="Arial"/>
        <b/>
        <color theme="1"/>
        <sz val="18.0"/>
      </rPr>
      <t>Escala de Priorização para Cirurgias em Lesões por Pressão</t>
    </r>
    <r>
      <rPr>
        <rFont val="Arial"/>
        <b/>
        <color theme="1"/>
        <sz val="17.0"/>
      </rPr>
      <t xml:space="preserve">
</t>
    </r>
    <r>
      <rPr>
        <rFont val="Arial"/>
        <color theme="1"/>
      </rPr>
      <t xml:space="preserve">
</t>
    </r>
    <r>
      <rPr>
        <rFont val="Arial"/>
        <b/>
        <color theme="1"/>
        <sz val="16.0"/>
      </rPr>
      <t>Classificação Prévia de Elegibilidade</t>
    </r>
    <r>
      <rPr>
        <rFont val="Arial"/>
        <color theme="1"/>
      </rPr>
      <t xml:space="preserve">
</t>
    </r>
    <r>
      <rPr>
        <rFont val="Arial"/>
        <b/>
        <color theme="1"/>
        <sz val="14.0"/>
      </rPr>
      <t xml:space="preserve">Tipos de Suporte Paliativo e Elegibilidade Cirúrgica
</t>
    </r>
    <r>
      <rPr>
        <rFont val="Arial"/>
        <color theme="1"/>
      </rPr>
      <t xml:space="preserve">
</t>
    </r>
    <r>
      <rPr>
        <rFont val="Arial"/>
        <b/>
        <color theme="1"/>
        <sz val="12.0"/>
      </rPr>
      <t>• (1) Cuidado Paliativo Precoce ou Complementar A</t>
    </r>
    <r>
      <rPr>
        <rFont val="Arial"/>
        <color theme="1"/>
      </rPr>
      <t xml:space="preserve">
  - Cirurgias DEVEM ser indicadas se necessárias
  - Sem qualquer restrição de tratamento invasivo, inclusive cirurgias
  - ELEGÍVEL: Aplicar escala de priorização normalmente
</t>
    </r>
    <r>
      <rPr>
        <rFont val="Arial"/>
        <b/>
        <color theme="1"/>
        <sz val="12.0"/>
      </rPr>
      <t>• (2) Cuidado Paliativo Complementar B</t>
    </r>
    <r>
      <rPr>
        <rFont val="Arial"/>
        <color theme="1"/>
      </rPr>
      <t xml:space="preserve">
  - Cirurgias PODEM ser indicadas se necessárias
  - Com TRIAL/teste limitado de medidas invasivas ou contraindicação de um ou outro suporte de substituição orgânica
  - ELEGÍVEL COM RESSALVAS: Discutir com equipe antes de aplicar escala
</t>
    </r>
    <r>
      <rPr>
        <rFont val="Arial"/>
        <b/>
        <color theme="1"/>
        <sz val="12.0"/>
      </rPr>
      <t>• (3) Cuidado Paliativo Predominante</t>
    </r>
    <r>
      <rPr>
        <rFont val="Arial"/>
        <color theme="1"/>
      </rPr>
      <t xml:space="preserve">
  - Cirurgias normalmente NÃO DEVEM ser indicadas
  - SUPORTE NÃO INVASIVO com indicação de cuidados clínicos a nível de enfermaria
  - ELEGÍVEL EM CASOS ESPECÍFICOS: Considerar apenas se benefício claro para alta ou cronificação
</t>
    </r>
    <r>
      <rPr>
        <rFont val="Arial"/>
        <b/>
        <color theme="1"/>
        <sz val="12.0"/>
      </rPr>
      <t>• (4) Cuidado Paliativo Exclusivo</t>
    </r>
    <r>
      <rPr>
        <rFont val="Arial"/>
        <color theme="1"/>
      </rPr>
      <t xml:space="preserve">
  - Foco de tratamento voltado para conforto e dignidade apenas
  - Cirurgia normalmente contraindicada
  - NÃO ELEGÍVEL: Priorizar otimização à beira leito para ferida mais higienizada
</t>
    </r>
    <r>
      <rPr>
        <rFont val="Arial"/>
        <b/>
        <color theme="1"/>
        <sz val="12.0"/>
      </rPr>
      <t>Outros Perfis de Elegibilidade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• Instabilidade clínica grave não relacionada à lesão →</t>
    </r>
    <r>
      <rPr>
        <rFont val="Arial"/>
        <color theme="1"/>
      </rPr>
      <t xml:space="preserve"> NÃO ELEGÍVEL temporariamente
</t>
    </r>
    <r>
      <rPr>
        <rFont val="Arial"/>
        <b/>
        <color theme="1"/>
      </rPr>
      <t xml:space="preserve"> • Condições clínicas estáveis →</t>
    </r>
    <r>
      <rPr>
        <rFont val="Arial"/>
        <color theme="1"/>
      </rPr>
      <t xml:space="preserve"> ELEGÍVEL, usar escala de priorização
 </t>
    </r>
    <r>
      <rPr>
        <rFont val="Arial"/>
        <b/>
        <color theme="1"/>
      </rPr>
      <t>• Necessita avaliação adicional →</t>
    </r>
    <r>
      <rPr>
        <rFont val="Arial"/>
        <color theme="1"/>
      </rPr>
      <t xml:space="preserve"> AGUARDAR classificação
</t>
    </r>
    <r>
      <rPr>
        <rFont val="Arial"/>
        <i/>
        <color theme="1"/>
      </rPr>
      <t>Nota: A escala de priorização abaixo só deve ser aplicada para pacientes ELEGÍVEIS conforme classificação acima.</t>
    </r>
    <r>
      <rPr>
        <rFont val="Arial"/>
        <color theme="1"/>
      </rPr>
      <t xml:space="preserve">
</t>
    </r>
    <r>
      <rPr>
        <rFont val="Arial"/>
        <b/>
        <color theme="1"/>
        <sz val="14.0"/>
      </rPr>
      <t>Critérios Laboratoriais e Clínicos Base</t>
    </r>
    <r>
      <rPr>
        <rFont val="Arial"/>
        <color theme="1"/>
      </rPr>
      <t xml:space="preserve">
</t>
    </r>
    <r>
      <rPr>
        <rFont val="Arial"/>
        <i/>
        <color theme="1"/>
      </rPr>
      <t>Para cada critério abaixo, escolher APENAS UMA opção: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>Albumina (0-3 pontos)</t>
    </r>
    <r>
      <rPr>
        <rFont val="Arial"/>
        <color theme="1"/>
      </rPr>
      <t xml:space="preserve">
• 3 pontos: &gt; 3,5 g/dL
• 2 pontos: 3,0-3,5 g/dL
• 1 ponto: 2,5-2,9 g/dL
• 0 pontos: &lt; 2,5 g/dL
</t>
    </r>
    <r>
      <rPr>
        <rFont val="Arial"/>
        <b/>
        <color theme="1"/>
        <sz val="11.0"/>
      </rPr>
      <t>Hemoglobina (0-3 pontos)</t>
    </r>
    <r>
      <rPr>
        <rFont val="Arial"/>
        <color theme="1"/>
      </rPr>
      <t xml:space="preserve">
• 3 pontos: &gt; 11 g/dL
• 2 pontos: 10-11 g/dL
• 1 ponto: 9-9,9 g/dL
• 0 pontos: &lt; 9 g/dL
</t>
    </r>
    <r>
      <rPr>
        <rFont val="Arial"/>
        <b/>
        <color theme="1"/>
        <sz val="11.0"/>
      </rPr>
      <t>Chance de Alta (0-3 pontos)</t>
    </r>
    <r>
      <rPr>
        <rFont val="Arial"/>
        <color theme="1"/>
      </rPr>
      <t xml:space="preserve">
• 3 pontos: Alta probabilidade, com suporte familiar adequado
• 2 pontos: Média probabilidade, suporte familiar parcial
• 1 ponto: Baixa probabilidade, suporte familiar limitado
• 0 pontos: Sem possibilidade de alta ou sem suporte familiar
</t>
    </r>
    <r>
      <rPr>
        <rFont val="Arial"/>
        <b/>
        <color theme="1"/>
        <sz val="11.0"/>
      </rPr>
      <t xml:space="preserve">Infecção - Avaliação Diferenciada por Procedimento
</t>
    </r>
    <r>
      <rPr>
        <rFont val="Arial"/>
        <i/>
        <color theme="1"/>
      </rPr>
      <t>Escolher APENAS UMA opção em cada coluna que melhor caracterize o quadro infeccioso principal: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>Para Debridamento</t>
    </r>
    <r>
      <rPr>
        <rFont val="Arial"/>
        <color theme="1"/>
      </rPr>
      <t xml:space="preserve">
Presença de infecção aumenta a prioridade:
• (1) Sem infecção: 0 pontos
• (2) Sinais de colonização crítica: +1 ponto
• (3) Infecção local: +3 pontos
• (4) Descompensação clínica ou sepse relacionadas à lesão: +6 pontos
• (5) Descompensação clínica ou sepse NÃO relacionadas à lesão: -3 pontos
</t>
    </r>
    <r>
      <rPr>
        <rFont val="Arial"/>
        <b/>
        <color theme="1"/>
        <sz val="11.0"/>
      </rPr>
      <t>Para Retalho</t>
    </r>
    <r>
      <rPr>
        <rFont val="Arial"/>
        <color theme="1"/>
      </rPr>
      <t xml:space="preserve">
Presença de infecção reduz a prioridade:
• (1) Sem infecção: +3 pontos
• (2) Sinais de colonização crítica: -1 ponto
• (3) Infecção local: -3 pontos
• (4) Descompensação clínica ou sepse relacionadas à lesão: -6 pontos
• (5) Descompensação clínica ou sepse NÃO relacionadas à lesão: -3 pontos
</t>
    </r>
    <r>
      <rPr>
        <rFont val="Arial"/>
        <b/>
        <color theme="1"/>
        <sz val="12.0"/>
      </rPr>
      <t>2. Classificação e Recomendações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>Pontuação Total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• Debridamento: </t>
    </r>
    <r>
      <rPr>
        <rFont val="Arial"/>
        <color theme="1"/>
      </rPr>
      <t xml:space="preserve">0-9 pontos base + pontos de infecção e modificadores (intervalo possível: -13 a +16)
</t>
    </r>
    <r>
      <rPr>
        <rFont val="Arial"/>
        <b/>
        <color theme="1"/>
      </rPr>
      <t>• Retalho:</t>
    </r>
    <r>
      <rPr>
        <rFont val="Arial"/>
        <color theme="1"/>
      </rPr>
      <t xml:space="preserve"> 0-9 pontos base + pontos de infecção e modificadores (intervalo possível: -18 a +12)
</t>
    </r>
    <r>
      <rPr>
        <rFont val="Arial"/>
        <b/>
        <color theme="1"/>
        <sz val="11.0"/>
      </rPr>
      <t>Debridamento</t>
    </r>
    <r>
      <rPr>
        <rFont val="Arial"/>
        <color theme="1"/>
      </rPr>
      <t xml:space="preserve">
• 13-16 pontos: EMERGÊNCIA - realizar em até 24h
• 9-12 pontos: Prioridade alta - realizar em até 48h
• 4-8 pontos: Prioridade média - realizar em até 5 dias
• 0-3 pontos: Prioridade baixa - realizar em até 10 dias
• ≤-1 pontos: Avaliar benefício/risco para debridamento no momento
</t>
    </r>
    <r>
      <rPr>
        <rFont val="Arial"/>
        <b/>
        <color theme="1"/>
        <sz val="11.0"/>
      </rPr>
      <t>Retalho</t>
    </r>
    <r>
      <rPr>
        <rFont val="Arial"/>
        <color theme="1"/>
      </rPr>
      <t xml:space="preserve">
• 9-12 pontos: Prioridade alta - programar em até 7 dias
• 6-8 pontos: Prioridade média - programar em até 14 dias
• 3-5 pontos: Prioridade baixa - programar em até 30 dias
• 0-2 pontos: Contraindicação relativa - reavaliar em 15 dias
• ≤-1 pontos ou descompensação/sepse: Contraindicação absoluta para retalho no momento
</t>
    </r>
    <r>
      <rPr>
        <rFont val="Arial"/>
        <b/>
        <color theme="1"/>
        <sz val="12.0"/>
      </rPr>
      <t>3. Fatores Modificadores e Considerações Adicionais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 xml:space="preserve">Fatores Modificadores
</t>
    </r>
    <r>
      <rPr>
        <rFont val="Arial"/>
        <i/>
        <color theme="1"/>
      </rPr>
      <t>Estes fatores podem ser combinados - aplicar todos os que estiverem presentes:</t>
    </r>
    <r>
      <rPr>
        <rFont val="Arial"/>
        <color theme="1"/>
      </rPr>
      <t xml:space="preserve">
• Presença de osteomielite: aumenta prioridade de debridamento (+1) e reduz indicação de retalho (-2)
• Desnutrição grave: reduzir 1 ponto
• Tabagismo ativo: reduzir 1 ponto
• Diabetes não controlada: reduzir 1 ponto
</t>
    </r>
    <r>
      <rPr>
        <rFont val="Arial"/>
        <b/>
        <color theme="1"/>
        <sz val="11.0"/>
      </rPr>
      <t>Recomendações Pré-operatórias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>Para Retalhos</t>
    </r>
    <r>
      <rPr>
        <rFont val="Arial"/>
        <color theme="1"/>
      </rPr>
      <t xml:space="preserve">
</t>
    </r>
    <r>
      <rPr>
        <rFont val="Arial"/>
        <b/>
        <color theme="1"/>
      </rPr>
      <t>• Critérios Obrigatórios:</t>
    </r>
    <r>
      <rPr>
        <rFont val="Arial"/>
        <color theme="1"/>
      </rPr>
      <t xml:space="preserve">
  - Ausência de infecção ativa por pelo menos 2 semanas
  - Cultura negativa da lesão (com amostra adequada)
  - Otimização nutricional documentada (albumina e exames)
  - Controle glicêmico adequado (HGT &lt; 180 mg/dL)
  - Estabilidade clínica por pelo menos 72h
  - Antibioticoterapia já finalizada, quando aplicável
</t>
    </r>
    <r>
      <rPr>
        <rFont val="Arial"/>
        <b/>
        <color theme="1"/>
      </rPr>
      <t>• Critérios Desejáveis:</t>
    </r>
    <r>
      <rPr>
        <rFont val="Arial"/>
        <color theme="1"/>
      </rPr>
      <t xml:space="preserve">
  - Cessação do tabagismo há pelo menos 30 dias
  - Suporte familiar adequado para cuidados pós-operatórios
  - Controle pressórico adequado
  - Ausência de edema significativo na região
</t>
    </r>
    <r>
      <rPr>
        <rFont val="Arial"/>
        <b/>
        <color theme="1"/>
        <sz val="11.0"/>
      </rPr>
      <t>Para Debridamentos</t>
    </r>
    <r>
      <rPr>
        <rFont val="Arial"/>
        <color theme="1"/>
      </rPr>
      <t xml:space="preserve">
</t>
    </r>
    <r>
      <rPr>
        <rFont val="Arial"/>
        <b/>
        <color theme="1"/>
      </rPr>
      <t>• Critérios Essenciais:</t>
    </r>
    <r>
      <rPr>
        <rFont val="Arial"/>
        <color theme="1"/>
      </rPr>
      <t xml:space="preserve">
  - Antibioticoterapia apropriada iniciada se infecção presente
  - Suporte clínico adequado disponível
  - Condições mínimas de coagulação
  - Estabilidade hemodinâmica
</t>
    </r>
    <r>
      <rPr>
        <rFont val="Arial"/>
        <b/>
        <color theme="1"/>
      </rPr>
      <t>• Observações:</t>
    </r>
    <r>
      <rPr>
        <rFont val="Arial"/>
        <color theme="1"/>
      </rPr>
      <t xml:space="preserve">
  - Não requer espera em caso de infecção ativa
  - Pode ser realizado mesmo com condições nutricionais subótimas
  - Considerar antibioticoprofilaxia em casos selecionados
</t>
    </r>
    <r>
      <rPr>
        <rFont val="Arial"/>
        <b/>
        <color theme="1"/>
        <sz val="11.0"/>
      </rPr>
      <t>Monitorização e Reavaliação</t>
    </r>
    <r>
      <rPr>
        <rFont val="Arial"/>
        <color theme="1"/>
      </rPr>
      <t xml:space="preserve">
</t>
    </r>
    <r>
      <rPr>
        <rFont val="Arial"/>
        <b/>
        <color theme="1"/>
        <sz val="11.0"/>
      </rPr>
      <t>Pacientes Aguardando Retalho</t>
    </r>
    <r>
      <rPr>
        <rFont val="Arial"/>
        <color theme="1"/>
      </rPr>
      <t xml:space="preserve">
</t>
    </r>
    <r>
      <rPr>
        <rFont val="Arial"/>
        <b/>
        <color theme="1"/>
      </rPr>
      <t>• Frequência:</t>
    </r>
    <r>
      <rPr>
        <rFont val="Arial"/>
        <color theme="1"/>
      </rPr>
      <t xml:space="preserve">
  - Reavaliação semanal obrigatória dos parâmetros
  - Monitorização diária da lesão
</t>
    </r>
    <r>
      <rPr>
        <rFont val="Arial"/>
        <b/>
        <color theme="1"/>
      </rPr>
      <t>• Documentação:</t>
    </r>
    <r>
      <rPr>
        <rFont val="Arial"/>
        <color theme="1"/>
      </rPr>
      <t xml:space="preserve">
  - Registro fotográfico seriado
  - Evolução dos parâmetros laboratoriais
  - Medidas da lesão e características do tecido
</t>
    </r>
    <r>
      <rPr>
        <rFont val="Arial"/>
        <b/>
        <color theme="1"/>
      </rPr>
      <t>• Critérios de Suspensão:</t>
    </r>
    <r>
      <rPr>
        <rFont val="Arial"/>
        <color theme="1"/>
      </rPr>
      <t xml:space="preserve">
  - Piora clínica significativa
  - Desenvolvimento de infecção
  - Perda de elegibilidade cirúrgica
</t>
    </r>
    <r>
      <rPr>
        <rFont val="Arial"/>
        <b/>
        <color theme="1"/>
        <sz val="11.0"/>
      </rPr>
      <t>Pacientes Pós-debridamento</t>
    </r>
    <r>
      <rPr>
        <rFont val="Arial"/>
        <color theme="1"/>
      </rPr>
      <t xml:space="preserve">
</t>
    </r>
    <r>
      <rPr>
        <rFont val="Arial"/>
        <b/>
        <color theme="1"/>
      </rPr>
      <t>• Reavaliação em 48-72h com:</t>
    </r>
    <r>
      <rPr>
        <rFont val="Arial"/>
        <color theme="1"/>
      </rPr>
      <t xml:space="preserve">
  - Avaliação da ferida operatória
  - Sinais de infecção residual
  - Necessidade de novo debridamento
</t>
    </r>
    <r>
      <rPr>
        <rFont val="Arial"/>
        <b/>
        <color theme="1"/>
      </rPr>
      <t>• Monitorização:</t>
    </r>
    <r>
      <rPr>
        <rFont val="Arial"/>
        <color theme="1"/>
      </rPr>
      <t xml:space="preserve">
  - Controle da dor
  - Sinais sistêmicos de infecção
  - Evolução do tecido de granulação
</t>
    </r>
    <r>
      <rPr>
        <rFont val="Arial"/>
        <b/>
        <color theme="1"/>
      </rPr>
      <t>• Planejamento:</t>
    </r>
    <r>
      <rPr>
        <rFont val="Arial"/>
        <color theme="1"/>
      </rPr>
      <t xml:space="preserve">
  - Definir necessidade de debridamentos seriados
  - Avaliar momento para cobertura definitiva
  - Considerar mudança de estratégia cirúrgica conforme evolução</t>
    </r>
  </si>
  <si>
    <r>
      <rPr>
        <b/>
        <sz val="15.0"/>
      </rPr>
      <t>LINKS:</t>
    </r>
    <r>
      <rPr/>
      <t xml:space="preserve">
</t>
    </r>
    <r>
      <rPr>
        <b/>
      </rPr>
      <t>LISTA DE CASOS LPPs (CLE LPP):</t>
    </r>
    <r>
      <rPr/>
      <t xml:space="preserve">
</t>
    </r>
    <r>
      <rPr>
        <color rgb="FF1155CC"/>
        <u/>
      </rPr>
      <t>https://docs.google.com/document/d/1-zKS3GQTtIc5JtWt_UEOHWr7O6tFrMhq3uuL9KbJwWs/edit</t>
    </r>
    <r>
      <rPr/>
      <t xml:space="preserve">
</t>
    </r>
    <r>
      <rPr>
        <b/>
      </rPr>
      <t xml:space="preserve">LISTA DE CASOS NÃO LPPs (CLE não LPP): </t>
    </r>
    <r>
      <rPr/>
      <t xml:space="preserve">
</t>
    </r>
    <r>
      <rPr>
        <color rgb="FF1155CC"/>
        <u/>
      </rPr>
      <t>https://docs.google.com/document/d/17TVfDGxChgMrOvEjhDF9GljCKDAr2IEdeTAwSnDxpPY/edit?tab=t.0</t>
    </r>
    <r>
      <rPr/>
      <t xml:space="preserve">
</t>
    </r>
    <r>
      <rPr>
        <b/>
      </rPr>
      <t>ESCALA DE CIRURGIAS (LPP + não LPP):</t>
    </r>
    <r>
      <rPr/>
      <t xml:space="preserve">
</t>
    </r>
    <r>
      <rPr>
        <color rgb="FF1155CC"/>
        <u/>
      </rPr>
      <t>https://docs.google.com/document/d/1Ca4-To0kw0w1ifcTfTH6ApmBqkxB-3Ag8o7k1PFRWNQ/edit?tab=t.0</t>
    </r>
    <r>
      <rPr/>
      <t xml:space="preserve">
</t>
    </r>
    <r>
      <rPr>
        <b/>
      </rPr>
      <t>LINK PARA MARCAÇÃO DE CIRURGIAS (BC HJXXIII):</t>
    </r>
    <r>
      <rPr/>
      <t xml:space="preserve">
</t>
    </r>
    <r>
      <rPr>
        <color rgb="FF1155CC"/>
        <u/>
      </rPr>
      <t>https://docs.google.com/forms/d/e/1FAIpQLScvks_Rn-8a3ldWulXF9z8XwwFSIBGViDu0EiD9cietiXQz1Q/viewform</t>
    </r>
  </si>
  <si>
    <t>Risco de desenvolver Lesões por Pressão (LPPs)</t>
  </si>
  <si>
    <t>Escala de Braden</t>
  </si>
  <si>
    <r>
      <rPr>
        <rFont val="Arial"/>
        <b/>
        <color theme="1"/>
        <sz val="9.0"/>
      </rPr>
      <t xml:space="preserve">Percepção sensorial
</t>
    </r>
    <r>
      <rPr>
        <rFont val="Arial"/>
        <b/>
        <color theme="1"/>
        <sz val="12.0"/>
      </rPr>
      <t>&gt;&gt;&gt;</t>
    </r>
  </si>
  <si>
    <r>
      <rPr>
        <rFont val="Arial"/>
        <b/>
        <color theme="1"/>
        <sz val="9.0"/>
      </rPr>
      <t xml:space="preserve">Umidade
</t>
    </r>
    <r>
      <rPr>
        <rFont val="Arial"/>
        <b/>
        <color theme="1"/>
        <sz val="12.0"/>
      </rPr>
      <t>&gt;&gt;&gt;</t>
    </r>
  </si>
  <si>
    <r>
      <rPr>
        <rFont val="Arial"/>
        <b/>
        <color theme="1"/>
        <sz val="9.0"/>
      </rPr>
      <t xml:space="preserve">Atividade
</t>
    </r>
    <r>
      <rPr>
        <rFont val="Arial"/>
        <b/>
        <color theme="1"/>
        <sz val="12.0"/>
      </rPr>
      <t>&gt;&gt;&gt;</t>
    </r>
  </si>
  <si>
    <r>
      <rPr>
        <rFont val="Arial"/>
        <b/>
        <color theme="1"/>
        <sz val="9.0"/>
      </rPr>
      <t xml:space="preserve">Mobilidade
</t>
    </r>
    <r>
      <rPr>
        <rFont val="Arial"/>
        <b/>
        <color theme="1"/>
        <sz val="12.0"/>
      </rPr>
      <t>&gt;&gt;&gt;</t>
    </r>
  </si>
  <si>
    <r>
      <rPr>
        <rFont val="Arial"/>
        <b/>
        <color theme="1"/>
        <sz val="9.0"/>
      </rPr>
      <t xml:space="preserve">Nutrição
</t>
    </r>
    <r>
      <rPr>
        <rFont val="Arial"/>
        <b/>
        <color theme="1"/>
        <sz val="12.0"/>
      </rPr>
      <t>&gt;&gt;&gt;</t>
    </r>
  </si>
  <si>
    <r>
      <rPr>
        <rFont val="Arial"/>
        <b/>
        <color theme="1"/>
        <sz val="9.0"/>
      </rPr>
      <t xml:space="preserve">Fricção e Cisalhamento
</t>
    </r>
    <r>
      <rPr>
        <rFont val="Arial"/>
        <b/>
        <color theme="1"/>
        <sz val="12.0"/>
      </rPr>
      <t>&gt;&gt;&gt;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</si>
</sst>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00"/>
      <name val="Arial"/>
      <scheme val="minor"/>
    </font>
    <font/>
    <font>
      <b/>
      <sz val="20.0"/>
      <color theme="1"/>
      <name val="Arial"/>
      <scheme val="minor"/>
    </font>
    <font>
      <color rgb="FF000000"/>
      <name val="Arial"/>
      <scheme val="minor"/>
    </font>
    <font>
      <b/>
      <sz val="21.0"/>
      <color theme="1"/>
      <name val="Arial"/>
      <scheme val="minor"/>
    </font>
    <font>
      <b/>
      <sz val="12.0"/>
      <color rgb="FFFFFFFF"/>
      <name val="Arial"/>
    </font>
    <font>
      <b/>
      <color rgb="FFFFFFFF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</font>
    <font>
      <b/>
      <sz val="16.0"/>
      <color rgb="FF0000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b/>
      <sz val="8.0"/>
      <color theme="1"/>
      <name val="Arial"/>
      <scheme val="minor"/>
    </font>
    <font>
      <sz val="12.0"/>
      <color theme="1"/>
      <name val="Arial"/>
    </font>
    <font>
      <b/>
      <sz val="14.0"/>
      <color rgb="FFFFFFFF"/>
      <name val="Arial"/>
    </font>
    <font>
      <b/>
      <sz val="11.0"/>
      <color theme="1"/>
      <name val="Arial"/>
    </font>
    <font>
      <b/>
      <sz val="25.0"/>
      <color rgb="FFFFFFFF"/>
      <name val="Arial"/>
    </font>
    <font>
      <color theme="1"/>
      <name val="Arial"/>
    </font>
    <font>
      <b/>
      <color theme="1"/>
      <name val="Arial"/>
    </font>
    <font>
      <u/>
      <color rgb="FF0000FF"/>
    </font>
    <font>
      <b/>
      <sz val="16.0"/>
      <color rgb="FFFFFFFF"/>
      <name val="Arial"/>
    </font>
    <font>
      <b/>
      <sz val="9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theme="9"/>
        <bgColor theme="9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</fills>
  <borders count="44">
    <border/>
    <border>
      <left style="thick">
        <color rgb="FF00FF00"/>
      </left>
      <top style="thick">
        <color rgb="FF00FF00"/>
      </top>
    </border>
    <border>
      <top style="thick">
        <color rgb="FF00FF00"/>
      </top>
    </border>
    <border>
      <right style="thin">
        <color rgb="FF434343"/>
      </right>
      <top style="thick">
        <color rgb="FF00FF00"/>
      </top>
    </border>
    <border>
      <right style="thick">
        <color rgb="FF00FF00"/>
      </right>
      <top style="thick">
        <color rgb="FF00FF00"/>
      </top>
    </border>
    <border>
      <left style="thick">
        <color rgb="FF00FF00"/>
      </left>
      <bottom style="thick">
        <color rgb="FF00FF00"/>
      </bottom>
    </border>
    <border>
      <bottom style="thick">
        <color rgb="FF00FF00"/>
      </bottom>
    </border>
    <border>
      <right style="thin">
        <color rgb="FF434343"/>
      </right>
      <bottom style="thick">
        <color rgb="FF00FF00"/>
      </bottom>
    </border>
    <border>
      <right style="thick">
        <color rgb="FF00FF00"/>
      </right>
      <bottom style="thick">
        <color rgb="FF00FF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right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2" fillId="3" fontId="4" numFmtId="0" xfId="0" applyAlignment="1" applyBorder="1" applyFont="1">
      <alignment horizontal="left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4" fontId="5" numFmtId="0" xfId="0" applyAlignment="1" applyBorder="1" applyFill="1" applyFont="1">
      <alignment horizontal="center" readingOrder="0" shrinkToFit="0" vertical="center" wrapText="1"/>
    </xf>
    <xf borderId="9" fillId="5" fontId="6" numFmtId="0" xfId="0" applyAlignment="1" applyBorder="1" applyFill="1" applyFont="1">
      <alignment horizontal="center" readingOrder="0" shrinkToFit="0" vertical="center" wrapText="1"/>
    </xf>
    <xf borderId="10" fillId="4" fontId="7" numFmtId="0" xfId="0" applyAlignment="1" applyBorder="1" applyFont="1">
      <alignment horizontal="center" readingOrder="0" shrinkToFit="0" vertical="center" wrapText="1"/>
    </xf>
    <xf borderId="11" fillId="4" fontId="8" numFmtId="0" xfId="0" applyAlignment="1" applyBorder="1" applyFont="1">
      <alignment horizontal="lef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5" numFmtId="0" xfId="0" applyAlignment="1" applyFont="1">
      <alignment shrinkToFit="0" vertical="center" wrapText="1"/>
    </xf>
    <xf borderId="10" fillId="4" fontId="5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6" fontId="7" numFmtId="0" xfId="0" applyAlignment="1" applyBorder="1" applyFill="1" applyFont="1">
      <alignment horizontal="center" readingOrder="0" shrinkToFit="0" vertical="center" wrapText="1"/>
    </xf>
    <xf borderId="12" fillId="7" fontId="9" numFmtId="0" xfId="0" applyAlignment="1" applyBorder="1" applyFill="1" applyFont="1">
      <alignment horizontal="center" readingOrder="0" shrinkToFit="0" vertical="center" wrapText="1"/>
    </xf>
    <xf borderId="13" fillId="0" fontId="3" numFmtId="0" xfId="0" applyBorder="1" applyFont="1"/>
    <xf borderId="14" fillId="0" fontId="3" numFmtId="0" xfId="0" applyBorder="1" applyFont="1"/>
    <xf borderId="9" fillId="4" fontId="1" numFmtId="0" xfId="0" applyAlignment="1" applyBorder="1" applyFont="1">
      <alignment horizontal="center" shrinkToFit="0" vertical="center" wrapText="1"/>
    </xf>
    <xf borderId="12" fillId="8" fontId="5" numFmtId="0" xfId="0" applyAlignment="1" applyBorder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10" fillId="0" fontId="3" numFmtId="0" xfId="0" applyBorder="1" applyFont="1"/>
    <xf borderId="15" fillId="9" fontId="7" numFmtId="0" xfId="0" applyAlignment="1" applyBorder="1" applyFill="1" applyFont="1">
      <alignment horizontal="center" readingOrder="0" shrinkToFit="0" vertical="center" wrapText="1"/>
    </xf>
    <xf borderId="12" fillId="9" fontId="10" numFmtId="0" xfId="0" applyAlignment="1" applyBorder="1" applyFont="1">
      <alignment horizontal="right" readingOrder="0" shrinkToFit="0" vertical="center" wrapText="1"/>
    </xf>
    <xf borderId="12" fillId="7" fontId="1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shrinkToFit="0" vertical="center" wrapText="1"/>
    </xf>
    <xf borderId="16" fillId="10" fontId="7" numFmtId="0" xfId="0" applyAlignment="1" applyBorder="1" applyFill="1" applyFont="1">
      <alignment horizontal="center" readingOrder="0" shrinkToFit="0" vertical="center" wrapText="1"/>
    </xf>
    <xf borderId="17" fillId="11" fontId="12" numFmtId="0" xfId="0" applyAlignment="1" applyBorder="1" applyFill="1" applyFont="1">
      <alignment horizontal="center" readingOrder="0" shrinkToFit="0" vertical="center" wrapText="1"/>
    </xf>
    <xf borderId="18" fillId="0" fontId="3" numFmtId="0" xfId="0" applyBorder="1" applyFont="1"/>
    <xf borderId="17" fillId="12" fontId="12" numFmtId="0" xfId="0" applyAlignment="1" applyBorder="1" applyFill="1" applyFont="1">
      <alignment horizontal="center" readingOrder="0" shrinkToFit="0" vertical="center" wrapText="1"/>
    </xf>
    <xf borderId="17" fillId="13" fontId="12" numFmtId="0" xfId="0" applyAlignment="1" applyBorder="1" applyFill="1" applyFont="1">
      <alignment horizontal="center" readingOrder="0" shrinkToFit="0" vertical="center" wrapText="1"/>
    </xf>
    <xf borderId="17" fillId="14" fontId="12" numFmtId="0" xfId="0" applyAlignment="1" applyBorder="1" applyFill="1" applyFont="1">
      <alignment horizontal="center" readingOrder="0" shrinkToFit="0" vertical="center" wrapText="1"/>
    </xf>
    <xf borderId="19" fillId="9" fontId="13" numFmtId="0" xfId="0" applyAlignment="1" applyBorder="1" applyFont="1">
      <alignment horizontal="center" readingOrder="0" shrinkToFit="0" vertical="center" wrapText="1"/>
    </xf>
    <xf borderId="20" fillId="0" fontId="3" numFmtId="0" xfId="0" applyBorder="1" applyFont="1"/>
    <xf borderId="21" fillId="0" fontId="3" numFmtId="0" xfId="0" applyBorder="1" applyFont="1"/>
    <xf borderId="16" fillId="7" fontId="13" numFmtId="0" xfId="0" applyAlignment="1" applyBorder="1" applyFont="1">
      <alignment horizontal="center" readingOrder="0" shrinkToFit="0" vertical="center" wrapText="1"/>
    </xf>
    <xf borderId="22" fillId="11" fontId="10" numFmtId="0" xfId="0" applyAlignment="1" applyBorder="1" applyFont="1">
      <alignment horizontal="center" shrinkToFit="0" vertical="center" wrapText="1"/>
    </xf>
    <xf borderId="22" fillId="12" fontId="10" numFmtId="0" xfId="0" applyAlignment="1" applyBorder="1" applyFont="1">
      <alignment horizontal="center" shrinkToFit="0" vertical="center" wrapText="1"/>
    </xf>
    <xf borderId="22" fillId="13" fontId="10" numFmtId="0" xfId="0" applyAlignment="1" applyBorder="1" applyFont="1">
      <alignment horizontal="center" shrinkToFit="0" vertical="center" wrapText="1"/>
    </xf>
    <xf borderId="23" fillId="14" fontId="10" numFmtId="0" xfId="0" applyAlignment="1" applyBorder="1" applyFont="1">
      <alignment horizontal="center" shrinkToFit="0" vertical="center" wrapText="1"/>
    </xf>
    <xf borderId="12" fillId="7" fontId="14" numFmtId="0" xfId="0" applyAlignment="1" applyBorder="1" applyFont="1">
      <alignment horizontal="center" readingOrder="0" shrinkToFit="0" vertical="center" wrapText="1"/>
    </xf>
    <xf borderId="13" fillId="9" fontId="15" numFmtId="0" xfId="0" applyAlignment="1" applyBorder="1" applyFont="1">
      <alignment readingOrder="0" shrinkToFit="0" vertical="center" wrapText="1"/>
    </xf>
    <xf borderId="24" fillId="11" fontId="10" numFmtId="0" xfId="0" applyAlignment="1" applyBorder="1" applyFont="1">
      <alignment horizontal="center" shrinkToFit="0" vertical="center" wrapText="1"/>
    </xf>
    <xf borderId="24" fillId="12" fontId="10" numFmtId="0" xfId="0" applyAlignment="1" applyBorder="1" applyFont="1">
      <alignment horizontal="center" shrinkToFit="0" vertical="center" wrapText="1"/>
    </xf>
    <xf borderId="24" fillId="13" fontId="10" numFmtId="0" xfId="0" applyAlignment="1" applyBorder="1" applyFont="1">
      <alignment horizontal="center" shrinkToFit="0" vertical="center" wrapText="1"/>
    </xf>
    <xf borderId="25" fillId="14" fontId="10" numFmtId="0" xfId="0" applyAlignment="1" applyBorder="1" applyFont="1">
      <alignment horizontal="center" shrinkToFit="0" vertical="center" wrapText="1"/>
    </xf>
    <xf borderId="26" fillId="11" fontId="10" numFmtId="0" xfId="0" applyAlignment="1" applyBorder="1" applyFont="1">
      <alignment horizontal="center" shrinkToFit="0" vertical="center" wrapText="1"/>
    </xf>
    <xf borderId="26" fillId="12" fontId="10" numFmtId="0" xfId="0" applyAlignment="1" applyBorder="1" applyFont="1">
      <alignment horizontal="center" shrinkToFit="0" vertical="center" wrapText="1"/>
    </xf>
    <xf borderId="26" fillId="13" fontId="10" numFmtId="0" xfId="0" applyAlignment="1" applyBorder="1" applyFont="1">
      <alignment horizontal="center" shrinkToFit="0" vertical="center" wrapText="1"/>
    </xf>
    <xf borderId="16" fillId="3" fontId="16" numFmtId="0" xfId="0" applyAlignment="1" applyBorder="1" applyFont="1">
      <alignment shrinkToFit="0" vertical="center" wrapText="1"/>
    </xf>
    <xf borderId="27" fillId="14" fontId="10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8" fillId="3" fontId="17" numFmtId="0" xfId="0" applyAlignment="1" applyBorder="1" applyFont="1">
      <alignment horizontal="center" shrinkToFit="0" vertical="center" wrapText="1"/>
    </xf>
    <xf borderId="15" fillId="3" fontId="17" numFmtId="0" xfId="0" applyAlignment="1" applyBorder="1" applyFont="1">
      <alignment horizontal="center" shrinkToFit="0" vertical="center" wrapText="1"/>
    </xf>
    <xf borderId="16" fillId="15" fontId="10" numFmtId="0" xfId="0" applyAlignment="1" applyBorder="1" applyFill="1" applyFont="1">
      <alignment horizontal="center" readingOrder="0" shrinkToFit="0" vertical="center" wrapText="1"/>
    </xf>
    <xf borderId="12" fillId="15" fontId="18" numFmtId="0" xfId="0" applyAlignment="1" applyBorder="1" applyFont="1">
      <alignment horizontal="center" readingOrder="0" shrinkToFit="0" vertical="center" wrapText="1"/>
    </xf>
    <xf borderId="16" fillId="16" fontId="19" numFmtId="0" xfId="0" applyAlignment="1" applyBorder="1" applyFill="1" applyFont="1">
      <alignment horizontal="center" shrinkToFit="0" vertical="center" wrapText="1"/>
    </xf>
    <xf borderId="10" fillId="4" fontId="20" numFmtId="0" xfId="0" applyBorder="1" applyFont="1"/>
    <xf borderId="10" fillId="4" fontId="1" numFmtId="0" xfId="0" applyAlignment="1" applyBorder="1" applyFont="1">
      <alignment shrinkToFit="0" vertical="center" wrapText="1"/>
    </xf>
    <xf borderId="12" fillId="5" fontId="21" numFmtId="0" xfId="0" applyAlignment="1" applyBorder="1" applyFont="1">
      <alignment shrinkToFit="0" wrapText="1"/>
    </xf>
    <xf borderId="28" fillId="4" fontId="1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shrinkToFit="0" vertical="center" wrapText="1"/>
    </xf>
    <xf borderId="14" fillId="4" fontId="1" numFmtId="0" xfId="0" applyAlignment="1" applyBorder="1" applyFont="1">
      <alignment shrinkToFit="0" vertical="center" wrapText="1"/>
    </xf>
    <xf borderId="28" fillId="4" fontId="1" numFmtId="0" xfId="0" applyAlignment="1" applyBorder="1" applyFont="1">
      <alignment shrinkToFit="0" vertical="center" wrapText="1"/>
    </xf>
    <xf borderId="0" fillId="4" fontId="1" numFmtId="0" xfId="0" applyAlignment="1" applyFont="1">
      <alignment horizontal="center" shrinkToFit="0" vertical="center" wrapText="1"/>
    </xf>
    <xf borderId="29" fillId="0" fontId="1" numFmtId="0" xfId="0" applyAlignment="1" applyBorder="1" applyFont="1">
      <alignment readingOrder="0" shrinkToFit="0" vertical="center" wrapText="1"/>
    </xf>
    <xf borderId="30" fillId="0" fontId="3" numFmtId="0" xfId="0" applyBorder="1" applyFont="1"/>
    <xf borderId="31" fillId="0" fontId="3" numFmtId="0" xfId="0" applyBorder="1" applyFont="1"/>
    <xf borderId="0" fillId="4" fontId="1" numFmtId="0" xfId="0" applyAlignment="1" applyFont="1">
      <alignment readingOrder="0" shrinkToFit="0" vertical="center" wrapText="1"/>
    </xf>
    <xf borderId="0" fillId="8" fontId="22" numFmtId="0" xfId="0" applyAlignment="1" applyFont="1">
      <alignment readingOrder="0" shrinkToFit="0" vertical="center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0" fillId="4" fontId="7" numFmtId="0" xfId="0" applyAlignment="1" applyFont="1">
      <alignment horizontal="center" readingOrder="0" shrinkToFit="0" vertical="center" wrapText="1"/>
    </xf>
    <xf borderId="0" fillId="3" fontId="20" numFmtId="0" xfId="0" applyAlignment="1" applyFont="1">
      <alignment horizontal="center" shrinkToFit="0" vertical="center" wrapText="1"/>
    </xf>
    <xf borderId="37" fillId="4" fontId="23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17" fontId="23" numFmtId="0" xfId="0" applyAlignment="1" applyBorder="1" applyFill="1" applyFont="1">
      <alignment horizontal="center" shrinkToFit="0" vertical="center" wrapText="1"/>
    </xf>
    <xf borderId="41" fillId="0" fontId="24" numFmtId="0" xfId="0" applyAlignment="1" applyBorder="1" applyFont="1">
      <alignment horizontal="center" readingOrder="0" shrinkToFit="0" vertical="center" wrapText="1"/>
    </xf>
    <xf borderId="30" fillId="7" fontId="24" numFmtId="0" xfId="0" applyAlignment="1" applyBorder="1" applyFont="1">
      <alignment horizontal="center" readingOrder="0" shrinkToFit="0" vertical="center" wrapText="1"/>
    </xf>
    <xf borderId="31" fillId="0" fontId="13" numFmtId="0" xfId="0" applyAlignment="1" applyBorder="1" applyFont="1">
      <alignment horizontal="center" shrinkToFit="0" vertical="center" wrapText="1"/>
    </xf>
    <xf borderId="33" fillId="4" fontId="20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33" fillId="0" fontId="13" numFmtId="0" xfId="0" applyAlignment="1" applyBorder="1" applyFont="1">
      <alignment horizontal="center" shrinkToFit="0" vertical="center" wrapText="1"/>
    </xf>
    <xf borderId="43" fillId="0" fontId="3" numFmtId="0" xfId="0" applyBorder="1" applyFont="1"/>
    <xf borderId="36" fillId="0" fontId="13" numFmtId="0" xfId="0" applyAlignment="1" applyBorder="1" applyFont="1">
      <alignment horizontal="center" shrinkToFit="0" vertical="center" wrapText="1"/>
    </xf>
    <xf borderId="36" fillId="18" fontId="13" numFmtId="0" xfId="0" applyAlignment="1" applyBorder="1" applyFill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</cellXfs>
  <cellStyles count="1">
    <cellStyle xfId="0" name="Normal" builtinId="0"/>
  </cellStyles>
  <dxfs count="16">
    <dxf>
      <font>
        <b/>
      </font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FF00FF"/>
          <bgColor rgb="FFFF00FF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FFFF00"/>
      </font>
      <fill>
        <patternFill patternType="solid">
          <fgColor rgb="FF351C75"/>
          <bgColor rgb="FF351C75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color rgb="FFFFFF00"/>
      </font>
      <fill>
        <patternFill patternType="solid">
          <fgColor rgb="FF20124D"/>
          <bgColor rgb="FF20124D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</xdr:row>
      <xdr:rowOff>47625</xdr:rowOff>
    </xdr:from>
    <xdr:ext cx="1200150" cy="1171575"/>
    <xdr:sp>
      <xdr:nvSpPr>
        <xdr:cNvPr id="3" name="Shape 3"/>
        <xdr:cNvSpPr/>
      </xdr:nvSpPr>
      <xdr:spPr>
        <a:xfrm>
          <a:off x="1218125" y="1553100"/>
          <a:ext cx="1177500" cy="11571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300"/>
            <a:t>LIMPAR TABELA</a:t>
          </a:r>
          <a:br>
            <a:rPr b="1" lang="en-US" sz="1300"/>
          </a:br>
          <a:r>
            <a:rPr b="1" lang="en-US" sz="800"/>
            <a:t>(computador)</a:t>
          </a:r>
          <a:endParaRPr b="1" sz="8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142875</xdr:rowOff>
    </xdr:from>
    <xdr:ext cx="1085850" cy="742950"/>
    <xdr:sp>
      <xdr:nvSpPr>
        <xdr:cNvPr id="4" name="Shape 4"/>
        <xdr:cNvSpPr/>
      </xdr:nvSpPr>
      <xdr:spPr>
        <a:xfrm>
          <a:off x="3014850" y="1207975"/>
          <a:ext cx="1065900" cy="7206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Limpar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-zKS3GQTtIc5JtWt_UEOHWr7O6tFrMhq3uuL9KbJwWs/edit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6.75"/>
    <col customWidth="1" min="3" max="3" width="25.13"/>
    <col customWidth="1" min="4" max="4" width="18.88"/>
    <col customWidth="1" min="5" max="5" width="15.13"/>
    <col customWidth="1" min="6" max="6" width="18.88"/>
    <col customWidth="1" min="7" max="7" width="15.13"/>
    <col customWidth="1" min="8" max="8" width="18.88"/>
    <col customWidth="1" min="9" max="9" width="15.13"/>
    <col customWidth="1" min="10" max="10" width="18.88"/>
    <col customWidth="1" min="11" max="11" width="15.13"/>
    <col customWidth="1" min="12" max="12" width="10.13"/>
    <col customWidth="1" min="13" max="14" width="9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 t="s">
        <v>0</v>
      </c>
      <c r="B2" s="3"/>
      <c r="C2" s="4"/>
      <c r="D2" s="5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6"/>
    </row>
    <row r="3">
      <c r="A3" s="7"/>
      <c r="B3" s="8"/>
      <c r="C3" s="9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0"/>
    </row>
    <row r="4">
      <c r="A4" s="11" t="b">
        <v>1</v>
      </c>
      <c r="B4" s="12"/>
      <c r="C4" s="13"/>
      <c r="D4" s="14"/>
      <c r="L4" s="15" t="b">
        <v>1</v>
      </c>
      <c r="M4" s="16"/>
      <c r="N4" s="17"/>
      <c r="O4" s="18"/>
    </row>
    <row r="5" ht="30.0" customHeight="1">
      <c r="A5" s="19" t="b">
        <v>0</v>
      </c>
      <c r="B5" s="20"/>
      <c r="C5" s="21" t="s">
        <v>2</v>
      </c>
      <c r="D5" s="22" t="s">
        <v>3</v>
      </c>
      <c r="E5" s="23"/>
      <c r="F5" s="23"/>
      <c r="G5" s="23"/>
      <c r="H5" s="23"/>
      <c r="I5" s="23"/>
      <c r="J5" s="24"/>
      <c r="K5" s="15" t="b">
        <v>0</v>
      </c>
      <c r="L5" s="15" t="b">
        <v>0</v>
      </c>
      <c r="M5" s="16"/>
      <c r="N5" s="16"/>
      <c r="O5" s="18"/>
    </row>
    <row r="6" ht="22.5" customHeight="1">
      <c r="A6" s="25"/>
      <c r="B6" s="20"/>
      <c r="C6" s="13" t="s">
        <v>4</v>
      </c>
      <c r="D6" s="26" t="str">
        <f>IF($D$5="Perfil 1: Paciente em cuidados paliativos exclusivos", "NÃO ELEGÍVEL para procedimento cirúrgico","")  </f>
        <v/>
      </c>
      <c r="E6" s="23"/>
      <c r="F6" s="23"/>
      <c r="G6" s="23"/>
      <c r="H6" s="23"/>
      <c r="I6" s="23"/>
      <c r="J6" s="24"/>
      <c r="K6" s="27"/>
      <c r="L6" s="15" t="b">
        <v>0</v>
      </c>
      <c r="M6" s="16"/>
      <c r="N6" s="16"/>
      <c r="O6" s="18"/>
    </row>
    <row r="7" ht="22.5" customHeight="1">
      <c r="A7" s="25"/>
      <c r="B7" s="20"/>
      <c r="C7" s="28"/>
      <c r="D7" s="26" t="str">
        <f>IF($D$5="Perfil 2: Paciente com instabilidade clínica grave não relacionada à lesão", "NÃO ELEGÍVEL temporariamente para procedimento cirúrgico","")  </f>
        <v/>
      </c>
      <c r="E7" s="23"/>
      <c r="F7" s="23"/>
      <c r="G7" s="23"/>
      <c r="H7" s="23"/>
      <c r="I7" s="23"/>
      <c r="J7" s="24"/>
      <c r="K7" s="27"/>
      <c r="L7" s="15" t="b">
        <v>0</v>
      </c>
      <c r="M7" s="16"/>
      <c r="N7" s="16"/>
      <c r="O7" s="18"/>
    </row>
    <row r="8" ht="22.5" customHeight="1">
      <c r="A8" s="25"/>
      <c r="B8" s="20"/>
      <c r="C8" s="28"/>
      <c r="D8" s="26" t="str">
        <f>IF($D$5="Perfil 3: Paciente com condições clínicas que permitem procedimento", "ELEGÍVEL, usar escala de priorização","")  </f>
        <v>ELEGÍVEL, usar escala de priorização</v>
      </c>
      <c r="E8" s="23"/>
      <c r="F8" s="23"/>
      <c r="G8" s="23"/>
      <c r="H8" s="23"/>
      <c r="I8" s="23"/>
      <c r="J8" s="24"/>
      <c r="K8" s="27"/>
      <c r="L8" s="15" t="b">
        <v>0</v>
      </c>
      <c r="M8" s="16"/>
      <c r="N8" s="16"/>
      <c r="O8" s="18"/>
    </row>
    <row r="9" ht="22.5" customHeight="1">
      <c r="A9" s="25"/>
      <c r="B9" s="20"/>
      <c r="C9" s="28"/>
      <c r="D9" s="26" t="str">
        <f>IF($D$5="Perfil ?: Paciente necessita avaliação adicional para definir perfil", "AGUARDAR classificação","")  </f>
        <v/>
      </c>
      <c r="E9" s="23"/>
      <c r="F9" s="23"/>
      <c r="G9" s="23"/>
      <c r="H9" s="23"/>
      <c r="I9" s="23"/>
      <c r="J9" s="24"/>
      <c r="K9" s="27"/>
      <c r="L9" s="15" t="b">
        <v>0</v>
      </c>
      <c r="M9" s="16"/>
      <c r="N9" s="16"/>
      <c r="O9" s="18"/>
    </row>
    <row r="10" ht="37.5" customHeight="1">
      <c r="A10" s="25"/>
      <c r="B10" s="20"/>
      <c r="C10" s="29" t="str">
        <f>IF(D5="Perfil 3: Paciente com condições clínicas que permitem procedimento","Qual é a cirurgia indicada?","")</f>
        <v>Qual é a cirurgia indicada?</v>
      </c>
      <c r="D10" s="30" t="str">
        <f>IF(C10="Qual é a cirurgia indicada?","Debridamento ou Retalho? &gt;&gt;&gt;","")</f>
        <v>Debridamento ou Retalho? &gt;&gt;&gt;</v>
      </c>
      <c r="E10" s="23"/>
      <c r="F10" s="24"/>
      <c r="G10" s="31" t="s">
        <v>5</v>
      </c>
      <c r="H10" s="23"/>
      <c r="I10" s="23"/>
      <c r="J10" s="24"/>
      <c r="K10" s="32"/>
      <c r="L10" s="32"/>
      <c r="M10" s="32"/>
      <c r="N10" s="32"/>
      <c r="O10" s="18"/>
    </row>
    <row r="11" ht="26.25" customHeight="1">
      <c r="A11" s="25"/>
      <c r="B11" s="20"/>
      <c r="C11" s="33" t="str">
        <f>IF(D8="ELEGÍVEL, usar escala de priorização","Critérios Laboratoriais e Clínicos Base","")</f>
        <v>Critérios Laboratoriais e Clínicos Base</v>
      </c>
      <c r="D11" s="34" t="str">
        <f>IF(D8="ELEGÍVEL, usar escala de priorização","Albumina (0-3 pontos)","")</f>
        <v>Albumina (0-3 pontos)</v>
      </c>
      <c r="E11" s="35"/>
      <c r="F11" s="36" t="str">
        <f>IF(D8="ELEGÍVEL, usar escala de priorização","Hemoglobina (0-3 pontos)","")</f>
        <v>Hemoglobina (0-3 pontos)</v>
      </c>
      <c r="G11" s="35"/>
      <c r="H11" s="37" t="str">
        <f>IF(D8="ELEGÍVEL, usar escala de priorização","Chance de Alta (0-3 pontos)","")</f>
        <v>Chance de Alta (0-3 pontos)</v>
      </c>
      <c r="I11" s="35"/>
      <c r="J11" s="38" t="str">
        <f>IF(D8="ELEGÍVEL, usar escala de priorização","Infecção (Avaliação Diferenciada)","")</f>
        <v>Infecção (Avaliação Diferenciada)</v>
      </c>
      <c r="K11" s="35"/>
      <c r="L11" s="39" t="str">
        <f>IF(D8="ELEGÍVEL, usar escala de priorização","Fatores modificadores","")</f>
        <v>Fatores modificadores</v>
      </c>
      <c r="M11" s="40"/>
      <c r="N11" s="41"/>
      <c r="O11" s="18"/>
    </row>
    <row r="12" ht="26.25" customHeight="1">
      <c r="A12" s="25"/>
      <c r="B12" s="20"/>
      <c r="C12" s="20"/>
      <c r="D12" s="42" t="s">
        <v>6</v>
      </c>
      <c r="E12" s="43" t="str">
        <f>IF(D12="&gt; 3,5 g/dL",3,"")
</f>
        <v/>
      </c>
      <c r="F12" s="42" t="s">
        <v>7</v>
      </c>
      <c r="G12" s="44" t="str">
        <f>IF(F12="&gt; 11 g/dL",3,"")
</f>
        <v/>
      </c>
      <c r="H12" s="42" t="s">
        <v>8</v>
      </c>
      <c r="I12" s="45" t="str">
        <f>IF(H12="Alta probabilidade, suporte familiar adequado",3,"")
</f>
        <v/>
      </c>
      <c r="J12" s="42" t="s">
        <v>9</v>
      </c>
      <c r="K12" s="46">
        <f>(IF(AND($G$10="Retalho",$J$12="Sem infecção"),3,""))+(IF(AND($G$10="Debridamento",$J$12="Sem infecção"),0,""))</f>
        <v>0</v>
      </c>
      <c r="L12" s="47" t="b">
        <v>1</v>
      </c>
      <c r="M12" s="48" t="s">
        <v>10</v>
      </c>
      <c r="N12" s="24"/>
      <c r="O12" s="18"/>
    </row>
    <row r="13" ht="26.25" customHeight="1">
      <c r="A13" s="25"/>
      <c r="B13" s="20"/>
      <c r="C13" s="20"/>
      <c r="D13" s="20"/>
      <c r="E13" s="49">
        <f>IF(D12="3,0 a 3,5 g/dL",2,"")
</f>
        <v>2</v>
      </c>
      <c r="F13" s="20"/>
      <c r="G13" s="50">
        <f>IF(F12="10 a 11 g/dL",2,"")
</f>
        <v>2</v>
      </c>
      <c r="H13" s="20"/>
      <c r="I13" s="51" t="str">
        <f>IF(H12="Média probabilidade, suporte familiar parcial",2,"")
</f>
        <v/>
      </c>
      <c r="J13" s="20"/>
      <c r="K13" s="52">
        <f>(IF(AND($G$10="Retalho",$J$12="Colonização crítica"),-1,""))+(IF(AND($G$10="Debridamento",$J$12="Colonização crítica"),1,""))</f>
        <v>0</v>
      </c>
      <c r="L13" s="47" t="b">
        <v>0</v>
      </c>
      <c r="M13" s="48" t="s">
        <v>11</v>
      </c>
      <c r="N13" s="24"/>
      <c r="O13" s="18"/>
    </row>
    <row r="14" ht="26.25" customHeight="1">
      <c r="A14" s="25"/>
      <c r="B14" s="20"/>
      <c r="C14" s="20"/>
      <c r="D14" s="20"/>
      <c r="E14" s="49" t="str">
        <f>IF(D12="2,5 a 2,9 g/dL",1,"")</f>
        <v/>
      </c>
      <c r="F14" s="20"/>
      <c r="G14" s="50" t="str">
        <f>IF(F12="9 a 9,9 g/dL",1,"")</f>
        <v/>
      </c>
      <c r="H14" s="20"/>
      <c r="I14" s="51">
        <f>IF(H12="Baixa probabilidade, suporte familiar limitado",1,"")</f>
        <v>1</v>
      </c>
      <c r="J14" s="20"/>
      <c r="K14" s="52">
        <f>(IF(AND($G$10="Retalho",$J$12="Infecção local"),-3,""))+(IF(AND($G$10="Debridamento",$J$12="Infecção local"),3,""))</f>
        <v>3</v>
      </c>
      <c r="L14" s="47" t="b">
        <v>0</v>
      </c>
      <c r="M14" s="48" t="s">
        <v>12</v>
      </c>
      <c r="N14" s="24"/>
      <c r="O14" s="18"/>
    </row>
    <row r="15" ht="26.25" customHeight="1">
      <c r="A15" s="25"/>
      <c r="B15" s="20"/>
      <c r="C15" s="20"/>
      <c r="D15" s="20"/>
      <c r="E15" s="53" t="str">
        <f>IF(D12="&lt; 2,5 g/dL",0,"")</f>
        <v/>
      </c>
      <c r="F15" s="20"/>
      <c r="G15" s="54" t="str">
        <f>IF(F12="&lt; 9 g/dL",0,"")</f>
        <v/>
      </c>
      <c r="H15" s="20"/>
      <c r="I15" s="55" t="str">
        <f>IF(H12="Sem probabilidade de alta e/ou sem suporte familiar",0,"")</f>
        <v/>
      </c>
      <c r="J15" s="20"/>
      <c r="K15" s="52">
        <f>(IF(AND($G$10="Retalho",$J$12="Descompensação clínica e/ou sepse relacionadas à lesão"),-6,""))+(IF(AND($G$10="Debridamento",$J$12="Descompensação clínica e/ou sepse relacionadas à lesão"),6,""))</f>
        <v>0</v>
      </c>
      <c r="L15" s="47" t="b">
        <v>0</v>
      </c>
      <c r="M15" s="48" t="s">
        <v>13</v>
      </c>
      <c r="N15" s="24"/>
      <c r="O15" s="18"/>
    </row>
    <row r="16" ht="26.25" customHeight="1">
      <c r="A16" s="25"/>
      <c r="B16" s="20"/>
      <c r="C16" s="20"/>
      <c r="D16" s="20"/>
      <c r="E16" s="56"/>
      <c r="F16" s="20"/>
      <c r="G16" s="56"/>
      <c r="H16" s="20"/>
      <c r="I16" s="56"/>
      <c r="J16" s="20"/>
      <c r="K16" s="57">
        <f>(IF(AND($G$10="Retalho",$J$12="Descompensação clínica e/ou sepse NÃO relacionadas à lesão"),-3,""))+(IF(AND($G$10="Debridamento",$J$12="Descompensação clínica e/ou sepse NÃO relacionadas à lesão"),-3,""))</f>
        <v>0</v>
      </c>
      <c r="L16" s="47" t="b">
        <v>0</v>
      </c>
      <c r="M16" s="48" t="s">
        <v>14</v>
      </c>
      <c r="N16" s="24"/>
      <c r="O16" s="18"/>
    </row>
    <row r="17" ht="26.25" customHeight="1">
      <c r="A17" s="25"/>
      <c r="B17" s="20"/>
      <c r="C17" s="58"/>
      <c r="D17" s="58"/>
      <c r="E17" s="59">
        <f>SUM(E12:E16)</f>
        <v>2</v>
      </c>
      <c r="F17" s="58"/>
      <c r="G17" s="59">
        <f>SUM(G12:G16)</f>
        <v>2</v>
      </c>
      <c r="H17" s="58"/>
      <c r="I17" s="59">
        <f>SUM(I12:I16)</f>
        <v>1</v>
      </c>
      <c r="J17" s="58"/>
      <c r="K17" s="60">
        <f>SUM(K12:K16)</f>
        <v>3</v>
      </c>
      <c r="L17" s="47" t="b">
        <v>0</v>
      </c>
      <c r="M17" s="48" t="s">
        <v>15</v>
      </c>
      <c r="N17" s="24"/>
      <c r="O17" s="18"/>
    </row>
    <row r="18" ht="22.5" customHeight="1">
      <c r="A18" s="25"/>
      <c r="B18" s="20"/>
      <c r="C18" s="61" t="str">
        <f>IF(D8="ELEGÍVEL, usar escala de priorização","PRIORIDADE CIRÚRGICA","")</f>
        <v>PRIORIDADE CIRÚRGICA</v>
      </c>
      <c r="D18" s="62" t="str">
        <f>IF(AND($G$10="Retalho",$K$18&gt;=9,$K$18&lt;=12),"Prioridade alta - programar cirurgia em até 7 dias","")</f>
        <v/>
      </c>
      <c r="E18" s="23"/>
      <c r="F18" s="23"/>
      <c r="G18" s="23"/>
      <c r="H18" s="23"/>
      <c r="I18" s="23"/>
      <c r="J18" s="24"/>
      <c r="K18" s="63">
        <f>E17+G17+I17+K17+IF(AND(L12=$A$4,$G$10="Debridamento"),1,"")+IF(AND(L12=$A$4,$G$10="Retalho"),-2,"")+IF(L13=$A$4,-1,"")+IF(L14=$A$4,-1,"")+IF(L15=$A$4,-1,"")+IF(L16=$A$4,-6,"")+IF(L17=$A$4,-1,"")</f>
        <v>9</v>
      </c>
      <c r="L18" s="32"/>
      <c r="M18" s="64"/>
      <c r="N18" s="65"/>
      <c r="O18" s="18"/>
    </row>
    <row r="19" ht="22.5" customHeight="1">
      <c r="A19" s="25"/>
      <c r="B19" s="20"/>
      <c r="C19" s="20"/>
      <c r="D19" s="62" t="str">
        <f>IF(AND($G$10="Retalho",$K$18&gt;=6,$K$18&lt;=8),"Prioridade média - programar cirurgia em até 14 dias","")</f>
        <v/>
      </c>
      <c r="E19" s="23"/>
      <c r="F19" s="23"/>
      <c r="G19" s="23"/>
      <c r="H19" s="23"/>
      <c r="I19" s="23"/>
      <c r="J19" s="24"/>
      <c r="K19" s="20"/>
      <c r="L19" s="32"/>
      <c r="M19" s="32"/>
      <c r="N19" s="65"/>
      <c r="O19" s="18"/>
    </row>
    <row r="20" ht="22.5" customHeight="1">
      <c r="A20" s="25"/>
      <c r="B20" s="20"/>
      <c r="C20" s="20"/>
      <c r="D20" s="62" t="str">
        <f>IF(AND($G$10="Retalho",$K$18&gt;=3,$K$18&lt;=5),"Prioridade baixa - programar cirurgia em até 30 dias","")</f>
        <v/>
      </c>
      <c r="E20" s="23"/>
      <c r="F20" s="23"/>
      <c r="G20" s="23"/>
      <c r="H20" s="23"/>
      <c r="I20" s="23"/>
      <c r="J20" s="24"/>
      <c r="K20" s="20"/>
      <c r="L20" s="32"/>
      <c r="M20" s="32"/>
      <c r="N20" s="65"/>
      <c r="O20" s="18"/>
    </row>
    <row r="21" ht="22.5" customHeight="1">
      <c r="A21" s="25"/>
      <c r="B21" s="20"/>
      <c r="C21" s="20"/>
      <c r="D21" s="62" t="str">
        <f>IF(AND($G$10="Retalho",$K$18&gt;=0,$K$18&lt;=2),"Contraindicação relativa - reavaliar em 15 dias","")</f>
        <v/>
      </c>
      <c r="E21" s="23"/>
      <c r="F21" s="23"/>
      <c r="G21" s="23"/>
      <c r="H21" s="23"/>
      <c r="I21" s="23"/>
      <c r="J21" s="24"/>
      <c r="K21" s="20"/>
      <c r="L21" s="32"/>
      <c r="M21" s="32"/>
      <c r="N21" s="65"/>
      <c r="O21" s="18"/>
    </row>
    <row r="22" ht="22.5" customHeight="1">
      <c r="A22" s="25"/>
      <c r="B22" s="20"/>
      <c r="C22" s="20"/>
      <c r="D22" s="62" t="str">
        <f>IF(AND($G$10="Retalho",$K$18&lt;=-1),"Contraindicação absoluta neste momento","")</f>
        <v/>
      </c>
      <c r="E22" s="23"/>
      <c r="F22" s="23"/>
      <c r="G22" s="23"/>
      <c r="H22" s="23"/>
      <c r="I22" s="23"/>
      <c r="J22" s="24"/>
      <c r="K22" s="20"/>
      <c r="L22" s="32"/>
      <c r="M22" s="66" t="s">
        <v>16</v>
      </c>
      <c r="N22" s="24"/>
      <c r="O22" s="18"/>
    </row>
    <row r="23" ht="22.5" customHeight="1">
      <c r="A23" s="25"/>
      <c r="B23" s="20"/>
      <c r="C23" s="20"/>
      <c r="D23" s="62" t="str">
        <f>IF(AND($G$10="Debridamento",$K$18&gt;=13,$K$18&lt;=16),"Urgência - realizar cirurgia em até 24 horas","")</f>
        <v/>
      </c>
      <c r="E23" s="23"/>
      <c r="F23" s="23"/>
      <c r="G23" s="23"/>
      <c r="H23" s="23"/>
      <c r="I23" s="23"/>
      <c r="J23" s="24"/>
      <c r="K23" s="20"/>
      <c r="L23" s="32"/>
      <c r="M23" s="32"/>
      <c r="N23" s="65"/>
      <c r="O23" s="18"/>
    </row>
    <row r="24" ht="22.5" customHeight="1">
      <c r="A24" s="25"/>
      <c r="B24" s="20"/>
      <c r="C24" s="20"/>
      <c r="D24" s="62" t="str">
        <f>IF(AND($G$10="Debridamento",$K$18&gt;=9,$K$18&lt;=12),"Prioridade alta - realizar cirurgia em até 48 horas","")</f>
        <v>Prioridade alta - realizar cirurgia em até 48 horas</v>
      </c>
      <c r="E24" s="23"/>
      <c r="F24" s="23"/>
      <c r="G24" s="23"/>
      <c r="H24" s="23"/>
      <c r="I24" s="23"/>
      <c r="J24" s="24"/>
      <c r="K24" s="20"/>
      <c r="L24" s="32"/>
      <c r="M24" s="32"/>
      <c r="N24" s="65"/>
      <c r="O24" s="18"/>
    </row>
    <row r="25" ht="22.5" customHeight="1">
      <c r="A25" s="25"/>
      <c r="B25" s="20"/>
      <c r="C25" s="20"/>
      <c r="D25" s="62" t="str">
        <f>IF(AND($G$10="Debridamento",$K$18&gt;=4,$K$18&lt;=8),"Prioridade média - realizar cirurgia em até 5 dias","")</f>
        <v/>
      </c>
      <c r="E25" s="23"/>
      <c r="F25" s="23"/>
      <c r="G25" s="23"/>
      <c r="H25" s="23"/>
      <c r="I25" s="23"/>
      <c r="J25" s="24"/>
      <c r="K25" s="20"/>
      <c r="L25" s="32"/>
      <c r="M25" s="32"/>
      <c r="N25" s="65"/>
      <c r="O25" s="18"/>
    </row>
    <row r="26" ht="22.5" customHeight="1">
      <c r="A26" s="25"/>
      <c r="B26" s="20"/>
      <c r="C26" s="20"/>
      <c r="D26" s="62" t="str">
        <f>IF(AND($G$10="Debridamento",$K$18&gt;=0,$K$18&lt;=3),"Prioridade baixa - realizar cirurgia em até 10 dias","")</f>
        <v/>
      </c>
      <c r="E26" s="23"/>
      <c r="F26" s="23"/>
      <c r="G26" s="23"/>
      <c r="H26" s="23"/>
      <c r="I26" s="23"/>
      <c r="J26" s="24"/>
      <c r="K26" s="20"/>
      <c r="L26" s="32"/>
      <c r="M26" s="32"/>
      <c r="N26" s="65"/>
      <c r="O26" s="18"/>
    </row>
    <row r="27" ht="22.5" customHeight="1">
      <c r="A27" s="25"/>
      <c r="B27" s="20"/>
      <c r="C27" s="58"/>
      <c r="D27" s="62" t="str">
        <f>IF(AND($G$10="Debridamento",$K$18&lt;=-1),"Avaliar risco/benifício de cirurgia neste momento","")</f>
        <v/>
      </c>
      <c r="E27" s="23"/>
      <c r="F27" s="23"/>
      <c r="G27" s="23"/>
      <c r="H27" s="23"/>
      <c r="I27" s="23"/>
      <c r="J27" s="24"/>
      <c r="K27" s="58"/>
      <c r="L27" s="32"/>
      <c r="M27" s="32"/>
      <c r="N27" s="65"/>
      <c r="O27" s="18"/>
    </row>
    <row r="28">
      <c r="A28" s="67"/>
      <c r="B28" s="20"/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0"/>
      <c r="O28" s="71"/>
    </row>
    <row r="29">
      <c r="A29" s="72"/>
      <c r="B29" s="20"/>
      <c r="C29" s="7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>
      <c r="A30" s="72"/>
      <c r="B30" s="20"/>
      <c r="C30" s="72"/>
      <c r="D30" s="73" t="s">
        <v>17</v>
      </c>
      <c r="E30" s="74"/>
      <c r="F30" s="74"/>
      <c r="G30" s="74"/>
      <c r="H30" s="74"/>
      <c r="I30" s="75"/>
      <c r="J30" s="76"/>
      <c r="K30" s="77" t="s">
        <v>18</v>
      </c>
      <c r="O30" s="32"/>
    </row>
    <row r="31">
      <c r="A31" s="72"/>
      <c r="B31" s="20"/>
      <c r="C31" s="72"/>
      <c r="D31" s="78"/>
      <c r="I31" s="79"/>
      <c r="J31" s="76"/>
      <c r="O31" s="32"/>
    </row>
    <row r="32">
      <c r="A32" s="72"/>
      <c r="B32" s="20"/>
      <c r="C32" s="72"/>
      <c r="D32" s="78"/>
      <c r="I32" s="79"/>
      <c r="J32" s="76"/>
      <c r="O32" s="32"/>
    </row>
    <row r="33">
      <c r="A33" s="72"/>
      <c r="B33" s="20"/>
      <c r="C33" s="72"/>
      <c r="D33" s="78"/>
      <c r="I33" s="79"/>
      <c r="J33" s="76"/>
      <c r="O33" s="32"/>
    </row>
    <row r="34">
      <c r="A34" s="72"/>
      <c r="B34" s="20"/>
      <c r="C34" s="72"/>
      <c r="D34" s="78"/>
      <c r="I34" s="79"/>
      <c r="J34" s="76"/>
      <c r="O34" s="32"/>
    </row>
    <row r="35">
      <c r="A35" s="72"/>
      <c r="B35" s="20"/>
      <c r="C35" s="72"/>
      <c r="D35" s="78"/>
      <c r="I35" s="79"/>
      <c r="J35" s="76"/>
      <c r="O35" s="32"/>
    </row>
    <row r="36">
      <c r="A36" s="72"/>
      <c r="B36" s="20"/>
      <c r="C36" s="72"/>
      <c r="D36" s="78"/>
      <c r="I36" s="79"/>
      <c r="J36" s="76"/>
      <c r="O36" s="32"/>
    </row>
    <row r="37">
      <c r="A37" s="72"/>
      <c r="B37" s="20"/>
      <c r="C37" s="72"/>
      <c r="D37" s="78"/>
      <c r="I37" s="79"/>
      <c r="J37" s="76"/>
      <c r="O37" s="32"/>
    </row>
    <row r="38">
      <c r="A38" s="72"/>
      <c r="B38" s="20"/>
      <c r="C38" s="72"/>
      <c r="D38" s="78"/>
      <c r="I38" s="79"/>
      <c r="J38" s="76"/>
      <c r="O38" s="32"/>
    </row>
    <row r="39">
      <c r="A39" s="72"/>
      <c r="B39" s="20"/>
      <c r="C39" s="72"/>
      <c r="D39" s="78"/>
      <c r="I39" s="79"/>
      <c r="J39" s="76"/>
      <c r="O39" s="32"/>
    </row>
    <row r="40">
      <c r="A40" s="72"/>
      <c r="B40" s="20"/>
      <c r="C40" s="72"/>
      <c r="D40" s="78"/>
      <c r="I40" s="79"/>
      <c r="J40" s="76"/>
      <c r="O40" s="32"/>
    </row>
    <row r="41">
      <c r="A41" s="72"/>
      <c r="B41" s="20"/>
      <c r="C41" s="72"/>
      <c r="D41" s="78"/>
      <c r="I41" s="79"/>
      <c r="J41" s="76"/>
      <c r="O41" s="32"/>
    </row>
    <row r="42">
      <c r="A42" s="72"/>
      <c r="B42" s="20"/>
      <c r="C42" s="72"/>
      <c r="D42" s="78"/>
      <c r="I42" s="79"/>
      <c r="J42" s="76"/>
      <c r="O42" s="32"/>
    </row>
    <row r="43">
      <c r="A43" s="72"/>
      <c r="B43" s="20"/>
      <c r="C43" s="72"/>
      <c r="D43" s="78"/>
      <c r="I43" s="79"/>
      <c r="J43" s="76"/>
      <c r="O43" s="32"/>
    </row>
    <row r="44">
      <c r="A44" s="72"/>
      <c r="B44" s="20"/>
      <c r="C44" s="72"/>
      <c r="D44" s="78"/>
      <c r="I44" s="79"/>
      <c r="J44" s="76"/>
      <c r="O44" s="32"/>
    </row>
    <row r="45">
      <c r="A45" s="72"/>
      <c r="B45" s="20"/>
      <c r="C45" s="72"/>
      <c r="D45" s="78"/>
      <c r="I45" s="79"/>
      <c r="J45" s="76"/>
      <c r="O45" s="32"/>
    </row>
    <row r="46">
      <c r="A46" s="72"/>
      <c r="B46" s="20"/>
      <c r="C46" s="72"/>
      <c r="D46" s="78"/>
      <c r="I46" s="79"/>
      <c r="J46" s="76"/>
      <c r="O46" s="32"/>
    </row>
    <row r="47">
      <c r="A47" s="72"/>
      <c r="B47" s="20"/>
      <c r="C47" s="72"/>
      <c r="D47" s="78"/>
      <c r="I47" s="79"/>
      <c r="J47" s="76"/>
      <c r="O47" s="32"/>
    </row>
    <row r="48">
      <c r="A48" s="72"/>
      <c r="B48" s="20"/>
      <c r="C48" s="72"/>
      <c r="D48" s="78"/>
      <c r="I48" s="79"/>
      <c r="J48" s="76"/>
      <c r="O48" s="32"/>
    </row>
    <row r="49">
      <c r="A49" s="72"/>
      <c r="B49" s="20"/>
      <c r="C49" s="72"/>
      <c r="D49" s="78"/>
      <c r="I49" s="79"/>
      <c r="J49" s="76"/>
      <c r="K49" s="32"/>
      <c r="L49" s="32"/>
      <c r="M49" s="32"/>
      <c r="N49" s="32"/>
      <c r="O49" s="32"/>
    </row>
    <row r="50">
      <c r="A50" s="72"/>
      <c r="B50" s="20"/>
      <c r="C50" s="72"/>
      <c r="D50" s="78"/>
      <c r="I50" s="79"/>
      <c r="J50" s="76"/>
      <c r="K50" s="32"/>
      <c r="L50" s="32"/>
      <c r="M50" s="32"/>
      <c r="N50" s="32"/>
      <c r="O50" s="32"/>
    </row>
    <row r="51">
      <c r="A51" s="72"/>
      <c r="B51" s="20"/>
      <c r="C51" s="72"/>
      <c r="D51" s="78"/>
      <c r="I51" s="79"/>
      <c r="J51" s="76"/>
      <c r="K51" s="32"/>
      <c r="L51" s="32"/>
      <c r="M51" s="32"/>
      <c r="N51" s="32"/>
      <c r="O51" s="32"/>
    </row>
    <row r="52">
      <c r="A52" s="72"/>
      <c r="B52" s="20"/>
      <c r="C52" s="72"/>
      <c r="D52" s="78"/>
      <c r="I52" s="79"/>
      <c r="J52" s="76"/>
      <c r="K52" s="32"/>
      <c r="L52" s="32"/>
      <c r="M52" s="32"/>
      <c r="N52" s="32"/>
      <c r="O52" s="32"/>
    </row>
    <row r="53">
      <c r="A53" s="72"/>
      <c r="B53" s="20"/>
      <c r="C53" s="72"/>
      <c r="D53" s="78"/>
      <c r="I53" s="79"/>
      <c r="J53" s="76"/>
      <c r="K53" s="32"/>
      <c r="L53" s="32"/>
      <c r="M53" s="32"/>
      <c r="N53" s="32"/>
      <c r="O53" s="32"/>
    </row>
    <row r="54">
      <c r="A54" s="72"/>
      <c r="B54" s="20"/>
      <c r="C54" s="72"/>
      <c r="D54" s="78"/>
      <c r="I54" s="79"/>
      <c r="J54" s="76"/>
      <c r="K54" s="32"/>
      <c r="L54" s="32"/>
      <c r="M54" s="32"/>
      <c r="N54" s="32"/>
      <c r="O54" s="32"/>
    </row>
    <row r="55">
      <c r="A55" s="72"/>
      <c r="B55" s="20"/>
      <c r="C55" s="72"/>
      <c r="D55" s="78"/>
      <c r="I55" s="79"/>
      <c r="J55" s="76"/>
      <c r="K55" s="32"/>
      <c r="L55" s="32"/>
      <c r="M55" s="32"/>
      <c r="N55" s="32"/>
      <c r="O55" s="32"/>
    </row>
    <row r="56">
      <c r="A56" s="72"/>
      <c r="B56" s="20"/>
      <c r="C56" s="72"/>
      <c r="D56" s="78"/>
      <c r="I56" s="79"/>
      <c r="J56" s="76"/>
      <c r="K56" s="32"/>
      <c r="L56" s="32"/>
      <c r="M56" s="32"/>
      <c r="N56" s="32"/>
      <c r="O56" s="32"/>
    </row>
    <row r="57">
      <c r="A57" s="72"/>
      <c r="B57" s="20"/>
      <c r="C57" s="72"/>
      <c r="D57" s="78"/>
      <c r="I57" s="79"/>
      <c r="J57" s="76"/>
      <c r="K57" s="32"/>
      <c r="L57" s="32"/>
      <c r="M57" s="32"/>
      <c r="N57" s="32"/>
      <c r="O57" s="32"/>
    </row>
    <row r="58">
      <c r="A58" s="72"/>
      <c r="B58" s="20"/>
      <c r="C58" s="72"/>
      <c r="D58" s="78"/>
      <c r="I58" s="79"/>
      <c r="J58" s="76"/>
      <c r="K58" s="32"/>
      <c r="L58" s="32"/>
      <c r="M58" s="32"/>
      <c r="N58" s="32"/>
      <c r="O58" s="32"/>
    </row>
    <row r="59">
      <c r="A59" s="72"/>
      <c r="B59" s="20"/>
      <c r="C59" s="72"/>
      <c r="D59" s="78"/>
      <c r="I59" s="79"/>
      <c r="J59" s="76"/>
      <c r="K59" s="32"/>
      <c r="L59" s="32"/>
      <c r="M59" s="32"/>
      <c r="N59" s="32"/>
      <c r="O59" s="32"/>
    </row>
    <row r="60">
      <c r="A60" s="72"/>
      <c r="B60" s="20"/>
      <c r="C60" s="72"/>
      <c r="D60" s="78"/>
      <c r="I60" s="79"/>
      <c r="J60" s="76"/>
      <c r="K60" s="32"/>
      <c r="L60" s="32"/>
      <c r="M60" s="32"/>
      <c r="N60" s="32"/>
      <c r="O60" s="32"/>
    </row>
    <row r="61">
      <c r="A61" s="72"/>
      <c r="B61" s="20"/>
      <c r="C61" s="72"/>
      <c r="D61" s="78"/>
      <c r="I61" s="79"/>
      <c r="J61" s="76"/>
      <c r="K61" s="32"/>
      <c r="L61" s="32"/>
      <c r="M61" s="32"/>
      <c r="N61" s="32"/>
      <c r="O61" s="32"/>
    </row>
    <row r="62">
      <c r="A62" s="72"/>
      <c r="B62" s="20"/>
      <c r="C62" s="72"/>
      <c r="D62" s="78"/>
      <c r="I62" s="79"/>
      <c r="J62" s="76"/>
      <c r="K62" s="32"/>
      <c r="L62" s="32"/>
      <c r="M62" s="32"/>
      <c r="N62" s="32"/>
      <c r="O62" s="32"/>
    </row>
    <row r="63">
      <c r="A63" s="72"/>
      <c r="B63" s="20"/>
      <c r="C63" s="72"/>
      <c r="D63" s="78"/>
      <c r="I63" s="79"/>
      <c r="J63" s="76"/>
      <c r="K63" s="32"/>
      <c r="L63" s="32"/>
      <c r="M63" s="32"/>
      <c r="N63" s="32"/>
      <c r="O63" s="32"/>
    </row>
    <row r="64">
      <c r="A64" s="72"/>
      <c r="B64" s="20"/>
      <c r="C64" s="72"/>
      <c r="D64" s="78"/>
      <c r="I64" s="79"/>
      <c r="J64" s="76"/>
      <c r="K64" s="32"/>
      <c r="L64" s="32"/>
      <c r="M64" s="32"/>
      <c r="N64" s="32"/>
      <c r="O64" s="32"/>
    </row>
    <row r="65">
      <c r="A65" s="72"/>
      <c r="B65" s="20"/>
      <c r="C65" s="72"/>
      <c r="D65" s="78"/>
      <c r="I65" s="79"/>
      <c r="J65" s="76"/>
      <c r="K65" s="32"/>
      <c r="L65" s="32"/>
      <c r="M65" s="32"/>
      <c r="N65" s="32"/>
      <c r="O65" s="32"/>
    </row>
    <row r="66">
      <c r="A66" s="72"/>
      <c r="B66" s="20"/>
      <c r="C66" s="72"/>
      <c r="D66" s="78"/>
      <c r="I66" s="79"/>
      <c r="J66" s="76"/>
      <c r="K66" s="32"/>
      <c r="L66" s="32"/>
      <c r="M66" s="32"/>
      <c r="N66" s="32"/>
      <c r="O66" s="32"/>
    </row>
    <row r="67">
      <c r="A67" s="72"/>
      <c r="B67" s="20"/>
      <c r="C67" s="72"/>
      <c r="D67" s="78"/>
      <c r="I67" s="79"/>
      <c r="J67" s="76"/>
      <c r="K67" s="32"/>
      <c r="L67" s="32"/>
      <c r="M67" s="32"/>
      <c r="N67" s="32"/>
      <c r="O67" s="32"/>
    </row>
    <row r="68">
      <c r="A68" s="72"/>
      <c r="B68" s="20"/>
      <c r="C68" s="72"/>
      <c r="D68" s="78"/>
      <c r="I68" s="79"/>
      <c r="J68" s="76"/>
      <c r="K68" s="32"/>
      <c r="L68" s="32"/>
      <c r="M68" s="32"/>
      <c r="N68" s="32"/>
      <c r="O68" s="32"/>
    </row>
    <row r="69">
      <c r="A69" s="72"/>
      <c r="B69" s="20"/>
      <c r="C69" s="72"/>
      <c r="D69" s="78"/>
      <c r="I69" s="79"/>
      <c r="J69" s="76"/>
      <c r="K69" s="32"/>
      <c r="L69" s="32"/>
      <c r="M69" s="32"/>
      <c r="N69" s="32"/>
      <c r="O69" s="32"/>
    </row>
    <row r="70">
      <c r="A70" s="72"/>
      <c r="B70" s="20"/>
      <c r="C70" s="72"/>
      <c r="D70" s="78"/>
      <c r="I70" s="79"/>
      <c r="J70" s="76"/>
      <c r="K70" s="32"/>
      <c r="L70" s="32"/>
      <c r="M70" s="32"/>
      <c r="N70" s="32"/>
      <c r="O70" s="32"/>
    </row>
    <row r="71">
      <c r="A71" s="72"/>
      <c r="B71" s="20"/>
      <c r="C71" s="72"/>
      <c r="D71" s="78"/>
      <c r="I71" s="79"/>
      <c r="J71" s="76"/>
      <c r="K71" s="32"/>
      <c r="L71" s="32"/>
      <c r="M71" s="32"/>
      <c r="N71" s="32"/>
      <c r="O71" s="32"/>
    </row>
    <row r="72">
      <c r="A72" s="72"/>
      <c r="B72" s="20"/>
      <c r="C72" s="72"/>
      <c r="D72" s="78"/>
      <c r="I72" s="79"/>
      <c r="J72" s="76"/>
      <c r="K72" s="32"/>
      <c r="L72" s="32"/>
      <c r="M72" s="32"/>
      <c r="N72" s="32"/>
      <c r="O72" s="32"/>
    </row>
    <row r="73">
      <c r="A73" s="72"/>
      <c r="B73" s="20"/>
      <c r="C73" s="72"/>
      <c r="D73" s="78"/>
      <c r="I73" s="79"/>
      <c r="J73" s="76"/>
      <c r="K73" s="32"/>
      <c r="L73" s="32"/>
      <c r="M73" s="32"/>
      <c r="N73" s="32"/>
      <c r="O73" s="32"/>
    </row>
    <row r="74">
      <c r="A74" s="72"/>
      <c r="B74" s="20"/>
      <c r="C74" s="72"/>
      <c r="D74" s="78"/>
      <c r="I74" s="79"/>
      <c r="J74" s="76"/>
      <c r="K74" s="32"/>
      <c r="L74" s="32"/>
      <c r="M74" s="32"/>
      <c r="N74" s="32"/>
      <c r="O74" s="32"/>
    </row>
    <row r="75">
      <c r="A75" s="72"/>
      <c r="B75" s="20"/>
      <c r="C75" s="72"/>
      <c r="D75" s="78"/>
      <c r="I75" s="79"/>
      <c r="J75" s="76"/>
      <c r="K75" s="32"/>
      <c r="L75" s="32"/>
      <c r="M75" s="32"/>
      <c r="N75" s="32"/>
      <c r="O75" s="32"/>
    </row>
    <row r="76">
      <c r="A76" s="72"/>
      <c r="B76" s="20"/>
      <c r="C76" s="72"/>
      <c r="D76" s="78"/>
      <c r="I76" s="79"/>
      <c r="J76" s="76"/>
      <c r="K76" s="32"/>
      <c r="L76" s="32"/>
      <c r="M76" s="32"/>
      <c r="N76" s="32"/>
      <c r="O76" s="32"/>
    </row>
    <row r="77">
      <c r="A77" s="72"/>
      <c r="B77" s="20"/>
      <c r="C77" s="72"/>
      <c r="D77" s="78"/>
      <c r="I77" s="79"/>
      <c r="J77" s="76"/>
      <c r="K77" s="32"/>
      <c r="L77" s="32"/>
      <c r="M77" s="32"/>
      <c r="N77" s="32"/>
      <c r="O77" s="32"/>
    </row>
    <row r="78">
      <c r="A78" s="72"/>
      <c r="B78" s="20"/>
      <c r="C78" s="72"/>
      <c r="D78" s="78"/>
      <c r="I78" s="79"/>
      <c r="J78" s="76"/>
      <c r="K78" s="32"/>
      <c r="L78" s="32"/>
      <c r="M78" s="32"/>
      <c r="N78" s="32"/>
      <c r="O78" s="32"/>
    </row>
    <row r="79">
      <c r="A79" s="72"/>
      <c r="B79" s="20"/>
      <c r="C79" s="72"/>
      <c r="D79" s="78"/>
      <c r="I79" s="79"/>
      <c r="J79" s="76"/>
      <c r="K79" s="32"/>
      <c r="L79" s="32"/>
      <c r="M79" s="32"/>
      <c r="N79" s="32"/>
      <c r="O79" s="32"/>
    </row>
    <row r="80">
      <c r="A80" s="72"/>
      <c r="B80" s="20"/>
      <c r="C80" s="72"/>
      <c r="D80" s="78"/>
      <c r="I80" s="79"/>
      <c r="J80" s="76"/>
      <c r="K80" s="32"/>
      <c r="L80" s="32"/>
      <c r="M80" s="32"/>
      <c r="N80" s="32"/>
      <c r="O80" s="32"/>
    </row>
    <row r="81">
      <c r="A81" s="72"/>
      <c r="B81" s="20"/>
      <c r="C81" s="72"/>
      <c r="D81" s="78"/>
      <c r="I81" s="79"/>
      <c r="J81" s="76"/>
      <c r="K81" s="32"/>
      <c r="L81" s="32"/>
      <c r="M81" s="32"/>
      <c r="N81" s="32"/>
      <c r="O81" s="32"/>
    </row>
    <row r="82">
      <c r="A82" s="72"/>
      <c r="B82" s="20"/>
      <c r="C82" s="72"/>
      <c r="D82" s="78"/>
      <c r="I82" s="79"/>
      <c r="J82" s="76"/>
      <c r="K82" s="32"/>
      <c r="L82" s="32"/>
      <c r="M82" s="32"/>
      <c r="N82" s="32"/>
      <c r="O82" s="32"/>
    </row>
    <row r="83">
      <c r="A83" s="72"/>
      <c r="B83" s="20"/>
      <c r="C83" s="72"/>
      <c r="D83" s="78"/>
      <c r="I83" s="79"/>
      <c r="J83" s="76"/>
      <c r="K83" s="32"/>
      <c r="L83" s="32"/>
      <c r="M83" s="32"/>
      <c r="N83" s="32"/>
      <c r="O83" s="32"/>
    </row>
    <row r="84">
      <c r="A84" s="72"/>
      <c r="B84" s="20"/>
      <c r="C84" s="72"/>
      <c r="D84" s="78"/>
      <c r="I84" s="79"/>
      <c r="J84" s="76"/>
      <c r="K84" s="32"/>
      <c r="L84" s="32"/>
      <c r="M84" s="32"/>
      <c r="N84" s="32"/>
      <c r="O84" s="32"/>
    </row>
    <row r="85">
      <c r="A85" s="72"/>
      <c r="B85" s="20"/>
      <c r="C85" s="72"/>
      <c r="D85" s="78"/>
      <c r="I85" s="79"/>
      <c r="J85" s="76"/>
      <c r="K85" s="32"/>
      <c r="L85" s="32"/>
      <c r="M85" s="32"/>
      <c r="N85" s="32"/>
      <c r="O85" s="32"/>
    </row>
    <row r="86">
      <c r="A86" s="72"/>
      <c r="B86" s="20"/>
      <c r="C86" s="72"/>
      <c r="D86" s="78"/>
      <c r="I86" s="79"/>
      <c r="J86" s="76"/>
      <c r="K86" s="32"/>
      <c r="L86" s="32"/>
      <c r="M86" s="32"/>
      <c r="N86" s="32"/>
      <c r="O86" s="32"/>
    </row>
    <row r="87">
      <c r="A87" s="72"/>
      <c r="B87" s="20"/>
      <c r="C87" s="72"/>
      <c r="D87" s="78"/>
      <c r="I87" s="79"/>
      <c r="J87" s="76"/>
      <c r="K87" s="32"/>
      <c r="L87" s="32"/>
      <c r="M87" s="32"/>
      <c r="N87" s="32"/>
      <c r="O87" s="32"/>
    </row>
    <row r="88">
      <c r="A88" s="72"/>
      <c r="B88" s="20"/>
      <c r="C88" s="72"/>
      <c r="D88" s="78"/>
      <c r="I88" s="79"/>
      <c r="J88" s="76"/>
      <c r="K88" s="32"/>
      <c r="L88" s="32"/>
      <c r="M88" s="32"/>
      <c r="N88" s="32"/>
      <c r="O88" s="32"/>
    </row>
    <row r="89">
      <c r="A89" s="72"/>
      <c r="B89" s="20"/>
      <c r="C89" s="72"/>
      <c r="D89" s="78"/>
      <c r="I89" s="79"/>
      <c r="J89" s="76"/>
      <c r="K89" s="32"/>
      <c r="L89" s="32"/>
      <c r="M89" s="32"/>
      <c r="N89" s="32"/>
      <c r="O89" s="32"/>
    </row>
    <row r="90">
      <c r="A90" s="72"/>
      <c r="B90" s="20"/>
      <c r="C90" s="72"/>
      <c r="D90" s="78"/>
      <c r="I90" s="79"/>
      <c r="J90" s="76"/>
      <c r="K90" s="32"/>
      <c r="L90" s="32"/>
      <c r="M90" s="32"/>
      <c r="N90" s="32"/>
      <c r="O90" s="32"/>
    </row>
    <row r="91">
      <c r="A91" s="72"/>
      <c r="B91" s="20"/>
      <c r="C91" s="72"/>
      <c r="D91" s="78"/>
      <c r="I91" s="79"/>
      <c r="J91" s="76"/>
      <c r="K91" s="32"/>
      <c r="L91" s="32"/>
      <c r="M91" s="32"/>
      <c r="N91" s="32"/>
      <c r="O91" s="32"/>
    </row>
    <row r="92">
      <c r="A92" s="72"/>
      <c r="B92" s="20"/>
      <c r="C92" s="72"/>
      <c r="D92" s="78"/>
      <c r="I92" s="79"/>
      <c r="J92" s="76"/>
      <c r="K92" s="32"/>
      <c r="L92" s="32"/>
      <c r="M92" s="32"/>
      <c r="N92" s="32"/>
      <c r="O92" s="32"/>
    </row>
    <row r="93">
      <c r="A93" s="72"/>
      <c r="B93" s="20"/>
      <c r="C93" s="72"/>
      <c r="D93" s="78"/>
      <c r="I93" s="79"/>
      <c r="J93" s="76"/>
      <c r="K93" s="32"/>
      <c r="L93" s="32"/>
      <c r="M93" s="32"/>
      <c r="N93" s="32"/>
      <c r="O93" s="32"/>
    </row>
    <row r="94">
      <c r="A94" s="72"/>
      <c r="B94" s="20"/>
      <c r="C94" s="72"/>
      <c r="D94" s="78"/>
      <c r="I94" s="79"/>
      <c r="J94" s="76"/>
      <c r="K94" s="32"/>
      <c r="L94" s="32"/>
      <c r="M94" s="32"/>
      <c r="N94" s="32"/>
      <c r="O94" s="32"/>
    </row>
    <row r="95">
      <c r="A95" s="72"/>
      <c r="B95" s="20"/>
      <c r="C95" s="72"/>
      <c r="D95" s="78"/>
      <c r="I95" s="79"/>
      <c r="J95" s="76"/>
      <c r="K95" s="32"/>
      <c r="L95" s="32"/>
      <c r="M95" s="32"/>
      <c r="N95" s="32"/>
      <c r="O95" s="32"/>
    </row>
    <row r="96">
      <c r="A96" s="72"/>
      <c r="B96" s="20"/>
      <c r="C96" s="72"/>
      <c r="D96" s="78"/>
      <c r="I96" s="79"/>
      <c r="J96" s="76"/>
      <c r="K96" s="32"/>
      <c r="L96" s="32"/>
      <c r="M96" s="32"/>
      <c r="N96" s="32"/>
      <c r="O96" s="32"/>
    </row>
    <row r="97">
      <c r="A97" s="72"/>
      <c r="B97" s="20"/>
      <c r="C97" s="72"/>
      <c r="D97" s="78"/>
      <c r="I97" s="79"/>
      <c r="J97" s="76"/>
      <c r="K97" s="32"/>
      <c r="L97" s="32"/>
      <c r="M97" s="32"/>
      <c r="N97" s="32"/>
      <c r="O97" s="32"/>
    </row>
    <row r="98">
      <c r="A98" s="72"/>
      <c r="B98" s="20"/>
      <c r="C98" s="72"/>
      <c r="D98" s="78"/>
      <c r="I98" s="79"/>
      <c r="J98" s="76"/>
      <c r="K98" s="32"/>
      <c r="L98" s="32"/>
      <c r="M98" s="32"/>
      <c r="N98" s="32"/>
      <c r="O98" s="32"/>
    </row>
    <row r="99">
      <c r="A99" s="72"/>
      <c r="B99" s="20"/>
      <c r="C99" s="72"/>
      <c r="D99" s="78"/>
      <c r="I99" s="79"/>
      <c r="J99" s="76"/>
      <c r="K99" s="32"/>
      <c r="L99" s="32"/>
      <c r="M99" s="32"/>
      <c r="N99" s="32"/>
      <c r="O99" s="32"/>
    </row>
    <row r="100">
      <c r="A100" s="72"/>
      <c r="B100" s="20"/>
      <c r="C100" s="72"/>
      <c r="D100" s="78"/>
      <c r="I100" s="79"/>
      <c r="J100" s="76"/>
      <c r="K100" s="32"/>
      <c r="L100" s="32"/>
      <c r="M100" s="32"/>
      <c r="N100" s="32"/>
      <c r="O100" s="32"/>
    </row>
    <row r="101">
      <c r="A101" s="72"/>
      <c r="B101" s="20"/>
      <c r="C101" s="72"/>
      <c r="D101" s="78"/>
      <c r="I101" s="79"/>
      <c r="J101" s="76"/>
      <c r="K101" s="32"/>
      <c r="L101" s="32"/>
      <c r="M101" s="32"/>
      <c r="N101" s="32"/>
      <c r="O101" s="32"/>
    </row>
    <row r="102">
      <c r="A102" s="72"/>
      <c r="B102" s="20"/>
      <c r="C102" s="72"/>
      <c r="D102" s="78"/>
      <c r="I102" s="79"/>
      <c r="J102" s="76"/>
      <c r="K102" s="32"/>
      <c r="L102" s="32"/>
      <c r="M102" s="32"/>
      <c r="N102" s="32"/>
      <c r="O102" s="32"/>
    </row>
    <row r="103">
      <c r="A103" s="72"/>
      <c r="B103" s="20"/>
      <c r="C103" s="72"/>
      <c r="D103" s="78"/>
      <c r="I103" s="79"/>
      <c r="J103" s="76"/>
      <c r="K103" s="32"/>
      <c r="L103" s="32"/>
      <c r="M103" s="32"/>
      <c r="N103" s="32"/>
      <c r="O103" s="32"/>
    </row>
    <row r="104">
      <c r="A104" s="72"/>
      <c r="B104" s="20"/>
      <c r="C104" s="72"/>
      <c r="D104" s="78"/>
      <c r="I104" s="79"/>
      <c r="J104" s="76"/>
      <c r="K104" s="32"/>
      <c r="L104" s="32"/>
      <c r="M104" s="32"/>
      <c r="N104" s="32"/>
      <c r="O104" s="32"/>
    </row>
    <row r="105">
      <c r="A105" s="72"/>
      <c r="B105" s="20"/>
      <c r="C105" s="72"/>
      <c r="D105" s="78"/>
      <c r="I105" s="79"/>
      <c r="J105" s="76"/>
      <c r="K105" s="32"/>
      <c r="L105" s="32"/>
      <c r="M105" s="32"/>
      <c r="N105" s="32"/>
      <c r="O105" s="32"/>
    </row>
    <row r="106">
      <c r="A106" s="72"/>
      <c r="B106" s="20"/>
      <c r="C106" s="72"/>
      <c r="D106" s="78"/>
      <c r="I106" s="79"/>
      <c r="J106" s="76"/>
      <c r="K106" s="32"/>
      <c r="L106" s="32"/>
      <c r="M106" s="32"/>
      <c r="N106" s="32"/>
      <c r="O106" s="32"/>
    </row>
    <row r="107">
      <c r="A107" s="72"/>
      <c r="B107" s="20"/>
      <c r="C107" s="72"/>
      <c r="D107" s="78"/>
      <c r="I107" s="79"/>
      <c r="J107" s="76"/>
      <c r="K107" s="32"/>
      <c r="L107" s="32"/>
      <c r="M107" s="32"/>
      <c r="N107" s="32"/>
      <c r="O107" s="32"/>
    </row>
    <row r="108">
      <c r="A108" s="72"/>
      <c r="B108" s="20"/>
      <c r="C108" s="72"/>
      <c r="D108" s="78"/>
      <c r="I108" s="79"/>
      <c r="J108" s="76"/>
      <c r="K108" s="32"/>
      <c r="L108" s="32"/>
      <c r="M108" s="32"/>
      <c r="N108" s="32"/>
      <c r="O108" s="32"/>
    </row>
    <row r="109">
      <c r="A109" s="72"/>
      <c r="B109" s="20"/>
      <c r="C109" s="72"/>
      <c r="D109" s="78"/>
      <c r="I109" s="79"/>
      <c r="J109" s="76"/>
      <c r="K109" s="32"/>
      <c r="L109" s="32"/>
      <c r="M109" s="32"/>
      <c r="N109" s="32"/>
      <c r="O109" s="32"/>
    </row>
    <row r="110">
      <c r="A110" s="72"/>
      <c r="B110" s="20"/>
      <c r="C110" s="72"/>
      <c r="D110" s="78"/>
      <c r="I110" s="79"/>
      <c r="J110" s="76"/>
      <c r="K110" s="32"/>
      <c r="L110" s="32"/>
      <c r="M110" s="32"/>
      <c r="N110" s="32"/>
      <c r="O110" s="32"/>
    </row>
    <row r="111">
      <c r="A111" s="72"/>
      <c r="B111" s="20"/>
      <c r="C111" s="72"/>
      <c r="D111" s="78"/>
      <c r="I111" s="79"/>
      <c r="J111" s="76"/>
      <c r="K111" s="32"/>
      <c r="L111" s="32"/>
      <c r="M111" s="32"/>
      <c r="N111" s="32"/>
      <c r="O111" s="32"/>
    </row>
    <row r="112">
      <c r="A112" s="72"/>
      <c r="B112" s="20"/>
      <c r="C112" s="72"/>
      <c r="D112" s="78"/>
      <c r="I112" s="79"/>
      <c r="J112" s="76"/>
      <c r="K112" s="32"/>
      <c r="L112" s="32"/>
      <c r="M112" s="32"/>
      <c r="N112" s="32"/>
      <c r="O112" s="32"/>
    </row>
    <row r="113">
      <c r="A113" s="72"/>
      <c r="B113" s="20"/>
      <c r="C113" s="72"/>
      <c r="D113" s="78"/>
      <c r="I113" s="79"/>
      <c r="J113" s="76"/>
      <c r="K113" s="32"/>
      <c r="L113" s="32"/>
      <c r="M113" s="32"/>
      <c r="N113" s="32"/>
      <c r="O113" s="32"/>
    </row>
    <row r="114">
      <c r="A114" s="72"/>
      <c r="B114" s="20"/>
      <c r="C114" s="72"/>
      <c r="D114" s="78"/>
      <c r="I114" s="79"/>
      <c r="J114" s="76"/>
      <c r="K114" s="32"/>
      <c r="L114" s="32"/>
      <c r="M114" s="32"/>
      <c r="N114" s="32"/>
      <c r="O114" s="32"/>
    </row>
    <row r="115">
      <c r="A115" s="72"/>
      <c r="B115" s="20"/>
      <c r="C115" s="72"/>
      <c r="D115" s="78"/>
      <c r="I115" s="79"/>
      <c r="J115" s="32"/>
      <c r="K115" s="32"/>
      <c r="L115" s="32"/>
      <c r="M115" s="32"/>
      <c r="N115" s="32"/>
      <c r="O115" s="32"/>
    </row>
    <row r="116">
      <c r="A116" s="72"/>
      <c r="B116" s="20"/>
      <c r="C116" s="72"/>
      <c r="D116" s="78"/>
      <c r="I116" s="79"/>
      <c r="J116" s="32"/>
      <c r="K116" s="32"/>
      <c r="L116" s="32"/>
      <c r="M116" s="32"/>
      <c r="N116" s="32"/>
      <c r="O116" s="32"/>
    </row>
    <row r="117">
      <c r="A117" s="72"/>
      <c r="B117" s="20"/>
      <c r="C117" s="72"/>
      <c r="D117" s="78"/>
      <c r="I117" s="79"/>
      <c r="J117" s="32"/>
      <c r="K117" s="32"/>
      <c r="L117" s="32"/>
      <c r="M117" s="32"/>
      <c r="N117" s="32"/>
      <c r="O117" s="32"/>
    </row>
    <row r="118">
      <c r="A118" s="72"/>
      <c r="B118" s="20"/>
      <c r="C118" s="72"/>
      <c r="D118" s="78"/>
      <c r="I118" s="79"/>
      <c r="J118" s="32"/>
      <c r="K118" s="32"/>
      <c r="L118" s="32"/>
      <c r="M118" s="32"/>
      <c r="N118" s="32"/>
      <c r="O118" s="32"/>
    </row>
    <row r="119">
      <c r="A119" s="72"/>
      <c r="B119" s="20"/>
      <c r="C119" s="72"/>
      <c r="D119" s="78"/>
      <c r="I119" s="79"/>
      <c r="J119" s="32"/>
      <c r="K119" s="32"/>
      <c r="L119" s="32"/>
      <c r="M119" s="32"/>
      <c r="N119" s="32"/>
      <c r="O119" s="32"/>
    </row>
    <row r="120">
      <c r="A120" s="72"/>
      <c r="B120" s="20"/>
      <c r="C120" s="72"/>
      <c r="D120" s="78"/>
      <c r="I120" s="79"/>
      <c r="J120" s="32"/>
      <c r="K120" s="32"/>
      <c r="L120" s="32"/>
      <c r="M120" s="32"/>
      <c r="N120" s="32"/>
      <c r="O120" s="32"/>
    </row>
    <row r="121">
      <c r="A121" s="72"/>
      <c r="B121" s="20"/>
      <c r="C121" s="72"/>
      <c r="D121" s="78"/>
      <c r="I121" s="79"/>
      <c r="J121" s="32"/>
      <c r="K121" s="32"/>
      <c r="L121" s="32"/>
      <c r="M121" s="32"/>
      <c r="N121" s="32"/>
      <c r="O121" s="32"/>
    </row>
    <row r="122">
      <c r="A122" s="72"/>
      <c r="B122" s="20"/>
      <c r="C122" s="72"/>
      <c r="D122" s="78"/>
      <c r="I122" s="79"/>
      <c r="J122" s="32"/>
      <c r="K122" s="32"/>
      <c r="L122" s="32"/>
      <c r="M122" s="32"/>
      <c r="N122" s="32"/>
      <c r="O122" s="32"/>
    </row>
    <row r="123">
      <c r="A123" s="72"/>
      <c r="B123" s="20"/>
      <c r="C123" s="72"/>
      <c r="D123" s="78"/>
      <c r="I123" s="79"/>
      <c r="J123" s="32"/>
      <c r="K123" s="32"/>
      <c r="L123" s="32"/>
      <c r="M123" s="32"/>
      <c r="N123" s="32"/>
      <c r="O123" s="32"/>
    </row>
    <row r="124">
      <c r="A124" s="72"/>
      <c r="B124" s="20"/>
      <c r="C124" s="72"/>
      <c r="D124" s="78"/>
      <c r="I124" s="79"/>
      <c r="J124" s="32"/>
      <c r="K124" s="32"/>
      <c r="L124" s="32"/>
      <c r="M124" s="32"/>
      <c r="N124" s="32"/>
      <c r="O124" s="32"/>
    </row>
    <row r="125">
      <c r="A125" s="72"/>
      <c r="B125" s="20"/>
      <c r="C125" s="72"/>
      <c r="D125" s="78"/>
      <c r="I125" s="79"/>
      <c r="J125" s="32"/>
      <c r="K125" s="32"/>
      <c r="L125" s="32"/>
      <c r="M125" s="32"/>
      <c r="N125" s="32"/>
      <c r="O125" s="32"/>
    </row>
    <row r="126">
      <c r="A126" s="72"/>
      <c r="B126" s="20"/>
      <c r="C126" s="72"/>
      <c r="D126" s="78"/>
      <c r="I126" s="79"/>
      <c r="J126" s="32"/>
      <c r="K126" s="32"/>
      <c r="L126" s="32"/>
      <c r="M126" s="32"/>
      <c r="N126" s="32"/>
      <c r="O126" s="32"/>
    </row>
    <row r="127">
      <c r="A127" s="72"/>
      <c r="B127" s="20"/>
      <c r="C127" s="72"/>
      <c r="D127" s="78"/>
      <c r="I127" s="79"/>
      <c r="J127" s="32"/>
      <c r="K127" s="32"/>
      <c r="L127" s="32"/>
      <c r="M127" s="32"/>
      <c r="N127" s="32"/>
      <c r="O127" s="32"/>
    </row>
    <row r="128">
      <c r="A128" s="72"/>
      <c r="B128" s="20"/>
      <c r="C128" s="72"/>
      <c r="D128" s="78"/>
      <c r="I128" s="79"/>
      <c r="J128" s="32"/>
      <c r="K128" s="32"/>
      <c r="L128" s="32"/>
      <c r="M128" s="32"/>
      <c r="N128" s="32"/>
      <c r="O128" s="32"/>
    </row>
    <row r="129">
      <c r="A129" s="72"/>
      <c r="B129" s="20"/>
      <c r="C129" s="72"/>
      <c r="D129" s="78"/>
      <c r="I129" s="79"/>
      <c r="J129" s="32"/>
      <c r="K129" s="32"/>
      <c r="L129" s="32"/>
      <c r="M129" s="32"/>
      <c r="N129" s="32"/>
      <c r="O129" s="32"/>
    </row>
    <row r="130">
      <c r="A130" s="72"/>
      <c r="B130" s="20"/>
      <c r="C130" s="72"/>
      <c r="D130" s="78"/>
      <c r="I130" s="79"/>
      <c r="J130" s="32"/>
      <c r="K130" s="32"/>
      <c r="L130" s="32"/>
      <c r="M130" s="32"/>
      <c r="N130" s="32"/>
      <c r="O130" s="32"/>
    </row>
    <row r="131">
      <c r="A131" s="72"/>
      <c r="B131" s="20"/>
      <c r="C131" s="72"/>
      <c r="D131" s="78"/>
      <c r="I131" s="79"/>
      <c r="J131" s="32"/>
      <c r="K131" s="32"/>
      <c r="L131" s="32"/>
      <c r="M131" s="32"/>
      <c r="N131" s="32"/>
      <c r="O131" s="32"/>
    </row>
    <row r="132">
      <c r="A132" s="72"/>
      <c r="B132" s="20"/>
      <c r="C132" s="72"/>
      <c r="D132" s="78"/>
      <c r="I132" s="79"/>
      <c r="J132" s="32"/>
      <c r="K132" s="32"/>
      <c r="L132" s="32"/>
      <c r="M132" s="32"/>
      <c r="N132" s="32"/>
      <c r="O132" s="32"/>
    </row>
    <row r="133">
      <c r="A133" s="72"/>
      <c r="B133" s="20"/>
      <c r="C133" s="72"/>
      <c r="D133" s="78"/>
      <c r="I133" s="79"/>
      <c r="J133" s="32"/>
      <c r="K133" s="32"/>
      <c r="L133" s="32"/>
      <c r="M133" s="32"/>
      <c r="N133" s="32"/>
      <c r="O133" s="32"/>
    </row>
    <row r="134">
      <c r="A134" s="72"/>
      <c r="B134" s="20"/>
      <c r="C134" s="72"/>
      <c r="D134" s="78"/>
      <c r="I134" s="79"/>
      <c r="J134" s="32"/>
      <c r="K134" s="32"/>
      <c r="L134" s="32"/>
      <c r="M134" s="32"/>
      <c r="N134" s="32"/>
      <c r="O134" s="32"/>
    </row>
    <row r="135">
      <c r="A135" s="72"/>
      <c r="B135" s="20"/>
      <c r="C135" s="72"/>
      <c r="D135" s="78"/>
      <c r="I135" s="79"/>
      <c r="J135" s="32"/>
      <c r="K135" s="32"/>
      <c r="L135" s="32"/>
      <c r="M135" s="32"/>
      <c r="N135" s="32"/>
      <c r="O135" s="32"/>
    </row>
    <row r="136">
      <c r="A136" s="72"/>
      <c r="B136" s="20"/>
      <c r="C136" s="72"/>
      <c r="D136" s="78"/>
      <c r="I136" s="79"/>
      <c r="J136" s="32"/>
      <c r="K136" s="32"/>
      <c r="L136" s="32"/>
      <c r="M136" s="32"/>
      <c r="N136" s="32"/>
      <c r="O136" s="32"/>
    </row>
    <row r="137">
      <c r="A137" s="72"/>
      <c r="B137" s="20"/>
      <c r="C137" s="72"/>
      <c r="D137" s="78"/>
      <c r="I137" s="79"/>
      <c r="J137" s="32"/>
      <c r="K137" s="32"/>
      <c r="L137" s="32"/>
      <c r="M137" s="32"/>
      <c r="N137" s="32"/>
      <c r="O137" s="32"/>
    </row>
    <row r="138">
      <c r="A138" s="72"/>
      <c r="B138" s="20"/>
      <c r="C138" s="72"/>
      <c r="D138" s="78"/>
      <c r="I138" s="79"/>
      <c r="J138" s="32"/>
      <c r="K138" s="32"/>
      <c r="L138" s="32"/>
      <c r="M138" s="32"/>
      <c r="N138" s="32"/>
      <c r="O138" s="32"/>
    </row>
    <row r="139">
      <c r="A139" s="72"/>
      <c r="B139" s="20"/>
      <c r="C139" s="72"/>
      <c r="D139" s="78"/>
      <c r="I139" s="79"/>
      <c r="J139" s="32"/>
      <c r="K139" s="32"/>
      <c r="L139" s="32"/>
      <c r="M139" s="32"/>
      <c r="N139" s="32"/>
      <c r="O139" s="32"/>
    </row>
    <row r="140">
      <c r="A140" s="72"/>
      <c r="B140" s="20"/>
      <c r="C140" s="72"/>
      <c r="D140" s="78"/>
      <c r="I140" s="79"/>
      <c r="J140" s="32"/>
      <c r="K140" s="32"/>
      <c r="L140" s="32"/>
      <c r="M140" s="32"/>
      <c r="N140" s="32"/>
      <c r="O140" s="32"/>
    </row>
    <row r="141">
      <c r="A141" s="72"/>
      <c r="B141" s="20"/>
      <c r="C141" s="72"/>
      <c r="D141" s="78"/>
      <c r="I141" s="79"/>
      <c r="J141" s="32"/>
      <c r="K141" s="32"/>
      <c r="L141" s="32"/>
      <c r="M141" s="32"/>
      <c r="N141" s="32"/>
      <c r="O141" s="32"/>
    </row>
    <row r="142">
      <c r="A142" s="72"/>
      <c r="B142" s="20"/>
      <c r="C142" s="72"/>
      <c r="D142" s="78"/>
      <c r="I142" s="79"/>
      <c r="J142" s="32"/>
      <c r="K142" s="32"/>
      <c r="L142" s="32"/>
      <c r="M142" s="32"/>
      <c r="N142" s="32"/>
      <c r="O142" s="32"/>
    </row>
    <row r="143">
      <c r="A143" s="72"/>
      <c r="B143" s="20"/>
      <c r="C143" s="72"/>
      <c r="D143" s="78"/>
      <c r="I143" s="79"/>
      <c r="J143" s="32"/>
      <c r="K143" s="32"/>
      <c r="L143" s="32"/>
      <c r="M143" s="32"/>
      <c r="N143" s="32"/>
      <c r="O143" s="32"/>
    </row>
    <row r="144">
      <c r="A144" s="72"/>
      <c r="B144" s="20"/>
      <c r="C144" s="72"/>
      <c r="D144" s="78"/>
      <c r="I144" s="79"/>
      <c r="J144" s="32"/>
      <c r="K144" s="32"/>
      <c r="L144" s="32"/>
      <c r="M144" s="32"/>
      <c r="N144" s="32"/>
      <c r="O144" s="32"/>
    </row>
    <row r="145">
      <c r="A145" s="72"/>
      <c r="B145" s="20"/>
      <c r="C145" s="72"/>
      <c r="D145" s="78"/>
      <c r="I145" s="79"/>
      <c r="J145" s="32"/>
      <c r="K145" s="32"/>
      <c r="L145" s="32"/>
      <c r="M145" s="32"/>
      <c r="N145" s="32"/>
      <c r="O145" s="32"/>
    </row>
    <row r="146">
      <c r="A146" s="72"/>
      <c r="B146" s="20"/>
      <c r="C146" s="72"/>
      <c r="D146" s="78"/>
      <c r="I146" s="79"/>
      <c r="J146" s="32"/>
      <c r="K146" s="32"/>
      <c r="L146" s="32"/>
      <c r="M146" s="32"/>
      <c r="N146" s="32"/>
      <c r="O146" s="32"/>
    </row>
    <row r="147">
      <c r="A147" s="72"/>
      <c r="B147" s="20"/>
      <c r="C147" s="72"/>
      <c r="D147" s="78"/>
      <c r="I147" s="79"/>
      <c r="J147" s="32"/>
      <c r="K147" s="32"/>
      <c r="L147" s="32"/>
      <c r="M147" s="32"/>
      <c r="N147" s="32"/>
      <c r="O147" s="32"/>
    </row>
    <row r="148">
      <c r="A148" s="72"/>
      <c r="B148" s="20"/>
      <c r="C148" s="72"/>
      <c r="D148" s="78"/>
      <c r="I148" s="79"/>
      <c r="J148" s="32"/>
      <c r="K148" s="32"/>
      <c r="L148" s="32"/>
      <c r="M148" s="32"/>
      <c r="N148" s="32"/>
      <c r="O148" s="32"/>
    </row>
    <row r="149">
      <c r="A149" s="72"/>
      <c r="B149" s="20"/>
      <c r="C149" s="72"/>
      <c r="D149" s="78"/>
      <c r="I149" s="79"/>
      <c r="J149" s="32"/>
      <c r="K149" s="32"/>
      <c r="L149" s="32"/>
      <c r="M149" s="32"/>
      <c r="N149" s="32"/>
      <c r="O149" s="32"/>
    </row>
    <row r="150">
      <c r="A150" s="72"/>
      <c r="B150" s="20"/>
      <c r="C150" s="72"/>
      <c r="D150" s="78"/>
      <c r="I150" s="79"/>
      <c r="J150" s="32"/>
      <c r="K150" s="32"/>
      <c r="L150" s="32"/>
      <c r="M150" s="32"/>
      <c r="N150" s="32"/>
      <c r="O150" s="32"/>
    </row>
    <row r="151">
      <c r="A151" s="72"/>
      <c r="B151" s="20"/>
      <c r="C151" s="72"/>
      <c r="D151" s="78"/>
      <c r="I151" s="79"/>
      <c r="J151" s="32"/>
      <c r="K151" s="32"/>
      <c r="L151" s="32"/>
      <c r="M151" s="32"/>
      <c r="N151" s="32"/>
      <c r="O151" s="32"/>
    </row>
    <row r="152">
      <c r="A152" s="72"/>
      <c r="B152" s="20"/>
      <c r="C152" s="72"/>
      <c r="D152" s="78"/>
      <c r="I152" s="79"/>
      <c r="J152" s="32"/>
      <c r="K152" s="32"/>
      <c r="L152" s="32"/>
      <c r="M152" s="32"/>
      <c r="N152" s="32"/>
      <c r="O152" s="32"/>
    </row>
    <row r="153">
      <c r="A153" s="72"/>
      <c r="B153" s="20"/>
      <c r="C153" s="72"/>
      <c r="D153" s="78"/>
      <c r="I153" s="79"/>
      <c r="J153" s="32"/>
      <c r="K153" s="32"/>
      <c r="L153" s="32"/>
      <c r="M153" s="32"/>
      <c r="N153" s="32"/>
      <c r="O153" s="32"/>
    </row>
    <row r="154">
      <c r="A154" s="72"/>
      <c r="B154" s="20"/>
      <c r="C154" s="72"/>
      <c r="D154" s="78"/>
      <c r="I154" s="79"/>
      <c r="J154" s="32"/>
      <c r="K154" s="32"/>
      <c r="L154" s="32"/>
      <c r="M154" s="32"/>
      <c r="N154" s="32"/>
      <c r="O154" s="32"/>
    </row>
    <row r="155">
      <c r="A155" s="72"/>
      <c r="B155" s="20"/>
      <c r="C155" s="72"/>
      <c r="D155" s="78"/>
      <c r="I155" s="79"/>
      <c r="J155" s="32"/>
      <c r="K155" s="32"/>
      <c r="L155" s="32"/>
      <c r="M155" s="32"/>
      <c r="N155" s="32"/>
      <c r="O155" s="32"/>
    </row>
    <row r="156">
      <c r="A156" s="72"/>
      <c r="B156" s="20"/>
      <c r="C156" s="72"/>
      <c r="D156" s="78"/>
      <c r="I156" s="79"/>
      <c r="J156" s="32"/>
      <c r="K156" s="32"/>
      <c r="L156" s="32"/>
      <c r="M156" s="32"/>
      <c r="N156" s="32"/>
      <c r="O156" s="32"/>
    </row>
    <row r="157">
      <c r="A157" s="72"/>
      <c r="B157" s="20"/>
      <c r="C157" s="72"/>
      <c r="D157" s="78"/>
      <c r="I157" s="79"/>
      <c r="J157" s="32"/>
      <c r="K157" s="32"/>
      <c r="L157" s="32"/>
      <c r="M157" s="32"/>
      <c r="N157" s="32"/>
      <c r="O157" s="32"/>
    </row>
    <row r="158">
      <c r="A158" s="72"/>
      <c r="B158" s="20"/>
      <c r="C158" s="72"/>
      <c r="D158" s="80"/>
      <c r="E158" s="81"/>
      <c r="F158" s="81"/>
      <c r="G158" s="81"/>
      <c r="H158" s="81"/>
      <c r="I158" s="82"/>
      <c r="J158" s="32"/>
      <c r="K158" s="32"/>
      <c r="L158" s="32"/>
      <c r="M158" s="32"/>
      <c r="N158" s="32"/>
      <c r="O158" s="32"/>
    </row>
    <row r="159">
      <c r="A159" s="72"/>
      <c r="B159" s="20"/>
      <c r="C159" s="7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>
      <c r="A160" s="72"/>
      <c r="B160" s="20"/>
      <c r="C160" s="7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>
      <c r="A161" s="72"/>
      <c r="B161" s="58"/>
      <c r="C161" s="7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</sheetData>
  <mergeCells count="43">
    <mergeCell ref="K18:K27"/>
    <mergeCell ref="M22:N22"/>
    <mergeCell ref="D24:J24"/>
    <mergeCell ref="D25:J25"/>
    <mergeCell ref="C18:C27"/>
    <mergeCell ref="D18:J18"/>
    <mergeCell ref="D19:J19"/>
    <mergeCell ref="D20:J20"/>
    <mergeCell ref="D21:J21"/>
    <mergeCell ref="D22:J22"/>
    <mergeCell ref="D23:J23"/>
    <mergeCell ref="D26:J26"/>
    <mergeCell ref="D27:J27"/>
    <mergeCell ref="D6:J6"/>
    <mergeCell ref="K30:N48"/>
    <mergeCell ref="A2:C3"/>
    <mergeCell ref="D2:O3"/>
    <mergeCell ref="B4:B161"/>
    <mergeCell ref="D4:K4"/>
    <mergeCell ref="D5:J5"/>
    <mergeCell ref="C6:C9"/>
    <mergeCell ref="D30:I158"/>
    <mergeCell ref="D7:J7"/>
    <mergeCell ref="D8:J8"/>
    <mergeCell ref="D9:J9"/>
    <mergeCell ref="D10:F10"/>
    <mergeCell ref="G10:J10"/>
    <mergeCell ref="C11:C17"/>
    <mergeCell ref="D11:E11"/>
    <mergeCell ref="D12:D17"/>
    <mergeCell ref="F11:G11"/>
    <mergeCell ref="H11:I11"/>
    <mergeCell ref="J11:K11"/>
    <mergeCell ref="L11:N11"/>
    <mergeCell ref="F12:F17"/>
    <mergeCell ref="H12:H17"/>
    <mergeCell ref="J12:J17"/>
    <mergeCell ref="M12:N12"/>
    <mergeCell ref="M13:N13"/>
    <mergeCell ref="M14:N14"/>
    <mergeCell ref="M15:N15"/>
    <mergeCell ref="M16:N16"/>
    <mergeCell ref="M17:N17"/>
  </mergeCells>
  <conditionalFormatting sqref="D6:K9">
    <cfRule type="notContainsBlanks" dxfId="0" priority="1">
      <formula>LEN(TRIM(D6))&gt;0</formula>
    </cfRule>
  </conditionalFormatting>
  <conditionalFormatting sqref="D6:K9">
    <cfRule type="containsBlanks" dxfId="1" priority="2">
      <formula>LEN(TRIM(D6))=0</formula>
    </cfRule>
  </conditionalFormatting>
  <conditionalFormatting sqref="C10">
    <cfRule type="containsBlanks" dxfId="1" priority="3">
      <formula>LEN(TRIM(C10))=0</formula>
    </cfRule>
  </conditionalFormatting>
  <conditionalFormatting sqref="D10:F10">
    <cfRule type="expression" dxfId="2" priority="4">
      <formula>D10="Debridamento ou retalho? &gt;&gt;&gt;"</formula>
    </cfRule>
  </conditionalFormatting>
  <conditionalFormatting sqref="C11:N11">
    <cfRule type="containsBlanks" dxfId="3" priority="5">
      <formula>LEN(TRIM(C11))=0</formula>
    </cfRule>
  </conditionalFormatting>
  <conditionalFormatting sqref="D12">
    <cfRule type="expression" dxfId="3" priority="6">
      <formula>D8&lt;&gt;"ELEGÍVEL, usar escala de priorização"</formula>
    </cfRule>
  </conditionalFormatting>
  <conditionalFormatting sqref="E12">
    <cfRule type="expression" dxfId="3" priority="7">
      <formula>D11=""</formula>
    </cfRule>
  </conditionalFormatting>
  <conditionalFormatting sqref="E13">
    <cfRule type="expression" dxfId="3" priority="8">
      <formula>D11=""</formula>
    </cfRule>
  </conditionalFormatting>
  <conditionalFormatting sqref="E14">
    <cfRule type="expression" dxfId="3" priority="9">
      <formula>D11=""</formula>
    </cfRule>
  </conditionalFormatting>
  <conditionalFormatting sqref="E15">
    <cfRule type="expression" dxfId="3" priority="10">
      <formula>D11=""</formula>
    </cfRule>
  </conditionalFormatting>
  <conditionalFormatting sqref="E16">
    <cfRule type="expression" dxfId="3" priority="11">
      <formula>D11=""</formula>
    </cfRule>
  </conditionalFormatting>
  <conditionalFormatting sqref="E17">
    <cfRule type="expression" dxfId="3" priority="12">
      <formula>D11=""</formula>
    </cfRule>
  </conditionalFormatting>
  <conditionalFormatting sqref="F12">
    <cfRule type="expression" dxfId="3" priority="13">
      <formula>D8&lt;&gt;"ELEGÍVEL, usar escala de priorização"</formula>
    </cfRule>
  </conditionalFormatting>
  <conditionalFormatting sqref="G12">
    <cfRule type="expression" dxfId="3" priority="14">
      <formula>F11=""</formula>
    </cfRule>
  </conditionalFormatting>
  <conditionalFormatting sqref="G13">
    <cfRule type="expression" dxfId="3" priority="15">
      <formula>F11=""</formula>
    </cfRule>
  </conditionalFormatting>
  <conditionalFormatting sqref="G14">
    <cfRule type="expression" dxfId="3" priority="16">
      <formula>F11=""</formula>
    </cfRule>
  </conditionalFormatting>
  <conditionalFormatting sqref="G15">
    <cfRule type="expression" dxfId="3" priority="17">
      <formula>F11=""</formula>
    </cfRule>
  </conditionalFormatting>
  <conditionalFormatting sqref="G16">
    <cfRule type="expression" dxfId="3" priority="18">
      <formula>F11=""</formula>
    </cfRule>
  </conditionalFormatting>
  <conditionalFormatting sqref="G17">
    <cfRule type="expression" dxfId="3" priority="19">
      <formula>F11=""</formula>
    </cfRule>
  </conditionalFormatting>
  <conditionalFormatting sqref="H12">
    <cfRule type="expression" dxfId="3" priority="20">
      <formula>D8&lt;&gt;"ELEGÍVEL, usar escala de priorização"</formula>
    </cfRule>
  </conditionalFormatting>
  <conditionalFormatting sqref="I12">
    <cfRule type="expression" dxfId="3" priority="21">
      <formula>H11=""</formula>
    </cfRule>
  </conditionalFormatting>
  <conditionalFormatting sqref="I13">
    <cfRule type="expression" dxfId="3" priority="22">
      <formula>H11=""</formula>
    </cfRule>
  </conditionalFormatting>
  <conditionalFormatting sqref="I14">
    <cfRule type="expression" dxfId="3" priority="23">
      <formula>H11=""</formula>
    </cfRule>
  </conditionalFormatting>
  <conditionalFormatting sqref="I15">
    <cfRule type="expression" dxfId="3" priority="24">
      <formula>H11=""</formula>
    </cfRule>
  </conditionalFormatting>
  <conditionalFormatting sqref="I16">
    <cfRule type="expression" dxfId="3" priority="25">
      <formula>H11=""</formula>
    </cfRule>
  </conditionalFormatting>
  <conditionalFormatting sqref="I17">
    <cfRule type="expression" dxfId="3" priority="26">
      <formula>H11=""</formula>
    </cfRule>
  </conditionalFormatting>
  <conditionalFormatting sqref="J12">
    <cfRule type="expression" dxfId="3" priority="27">
      <formula>D8&lt;&gt;"ELEGÍVEL, usar escala de priorização"</formula>
    </cfRule>
  </conditionalFormatting>
  <conditionalFormatting sqref="K17">
    <cfRule type="expression" dxfId="3" priority="28">
      <formula>J11=""</formula>
    </cfRule>
  </conditionalFormatting>
  <conditionalFormatting sqref="L12">
    <cfRule type="expression" dxfId="3" priority="29">
      <formula>D8&lt;&gt;"ELEGÍVEL, usar escala de priorização"</formula>
    </cfRule>
  </conditionalFormatting>
  <conditionalFormatting sqref="L13">
    <cfRule type="expression" dxfId="3" priority="30">
      <formula>D8&lt;&gt;"ELEGÍVEL, usar escala de priorização"</formula>
    </cfRule>
  </conditionalFormatting>
  <conditionalFormatting sqref="L14">
    <cfRule type="expression" dxfId="3" priority="31">
      <formula>D8&lt;&gt;"ELEGÍVEL, usar escala de priorização"</formula>
    </cfRule>
  </conditionalFormatting>
  <conditionalFormatting sqref="L16">
    <cfRule type="expression" dxfId="3" priority="32">
      <formula>D8&lt;&gt;"ELEGÍVEL, usar escala de priorização"</formula>
    </cfRule>
  </conditionalFormatting>
  <conditionalFormatting sqref="M12:N12">
    <cfRule type="expression" dxfId="3" priority="33">
      <formula>D8&lt;&gt;"ELEGÍVEL, usar escala de priorização"</formula>
    </cfRule>
  </conditionalFormatting>
  <conditionalFormatting sqref="M13:N13">
    <cfRule type="expression" dxfId="3" priority="34">
      <formula>D8&lt;&gt;"ELEGÍVEL, usar escala de priorização"</formula>
    </cfRule>
  </conditionalFormatting>
  <conditionalFormatting sqref="M14:N14">
    <cfRule type="expression" dxfId="3" priority="35">
      <formula>D8&lt;&gt;"ELEGÍVEL, usar escala de priorização"</formula>
    </cfRule>
  </conditionalFormatting>
  <conditionalFormatting sqref="M16:N16">
    <cfRule type="expression" dxfId="3" priority="36">
      <formula>D8&lt;&gt;"ELEGÍVEL, usar escala de priorização"</formula>
    </cfRule>
  </conditionalFormatting>
  <conditionalFormatting sqref="C18:C27">
    <cfRule type="containsBlanks" dxfId="3" priority="37">
      <formula>LEN(TRIM(C18))=0</formula>
    </cfRule>
  </conditionalFormatting>
  <conditionalFormatting sqref="G10:J10">
    <cfRule type="expression" dxfId="3" priority="38">
      <formula>D8&lt;&gt;"ELEGÍVEL, usar escala de priorização"</formula>
    </cfRule>
  </conditionalFormatting>
  <conditionalFormatting sqref="K12">
    <cfRule type="expression" dxfId="3" priority="39">
      <formula>D8&lt;&gt;"ELEGÍVEL, usar escala de priorização"</formula>
    </cfRule>
  </conditionalFormatting>
  <conditionalFormatting sqref="K13">
    <cfRule type="expression" dxfId="3" priority="40">
      <formula>D8&lt;&gt;"ELEGÍVEL, usar escala de priorização"</formula>
    </cfRule>
  </conditionalFormatting>
  <conditionalFormatting sqref="K14">
    <cfRule type="expression" dxfId="3" priority="41">
      <formula>D8&lt;&gt;"ELEGÍVEL, usar escala de priorização"</formula>
    </cfRule>
  </conditionalFormatting>
  <conditionalFormatting sqref="K15">
    <cfRule type="expression" dxfId="3" priority="42">
      <formula>D8&lt;&gt;"ELEGÍVEL, usar escala de priorização"</formula>
    </cfRule>
  </conditionalFormatting>
  <conditionalFormatting sqref="K16">
    <cfRule type="expression" dxfId="3" priority="43">
      <formula>D8&lt;&gt;"ELEGÍVEL, usar escala de priorização"</formula>
    </cfRule>
  </conditionalFormatting>
  <conditionalFormatting sqref="K17">
    <cfRule type="expression" dxfId="3" priority="44">
      <formula>D8&lt;&gt;"ELEGÍVEL, usar escala de priorização"</formula>
    </cfRule>
  </conditionalFormatting>
  <conditionalFormatting sqref="D18">
    <cfRule type="expression" dxfId="3" priority="45">
      <formula>D8&lt;&gt;"ELEGÍVEL, usar escala de priorização"</formula>
    </cfRule>
  </conditionalFormatting>
  <conditionalFormatting sqref="D19">
    <cfRule type="expression" dxfId="3" priority="46">
      <formula>D8&lt;&gt;"ELEGÍVEL, usar escala de priorização"</formula>
    </cfRule>
  </conditionalFormatting>
  <conditionalFormatting sqref="D20">
    <cfRule type="expression" dxfId="3" priority="47">
      <formula>D8&lt;&gt;"ELEGÍVEL, usar escala de priorização"</formula>
    </cfRule>
  </conditionalFormatting>
  <conditionalFormatting sqref="D21">
    <cfRule type="expression" dxfId="3" priority="48">
      <formula>D8&lt;&gt;"ELEGÍVEL, usar escala de priorização"</formula>
    </cfRule>
  </conditionalFormatting>
  <conditionalFormatting sqref="D22">
    <cfRule type="expression" dxfId="3" priority="49">
      <formula>D8&lt;&gt;"ELEGÍVEL, usar escala de priorização"</formula>
    </cfRule>
  </conditionalFormatting>
  <conditionalFormatting sqref="D23">
    <cfRule type="expression" dxfId="3" priority="50">
      <formula>D8&lt;&gt;"ELEGÍVEL, usar escala de priorização"</formula>
    </cfRule>
  </conditionalFormatting>
  <conditionalFormatting sqref="D24">
    <cfRule type="expression" dxfId="3" priority="51">
      <formula>D8&lt;&gt;"ELEGÍVEL, usar escala de priorização"</formula>
    </cfRule>
  </conditionalFormatting>
  <conditionalFormatting sqref="D25">
    <cfRule type="expression" dxfId="3" priority="52">
      <formula>D8&lt;&gt;"ELEGÍVEL, usar escala de priorização"</formula>
    </cfRule>
  </conditionalFormatting>
  <conditionalFormatting sqref="D26">
    <cfRule type="expression" dxfId="3" priority="53">
      <formula>D8&lt;&gt;"ELEGÍVEL, usar escala de priorização"</formula>
    </cfRule>
  </conditionalFormatting>
  <conditionalFormatting sqref="D27">
    <cfRule type="expression" dxfId="3" priority="54">
      <formula>D8&lt;&gt;"ELEGÍVEL, usar escala de priorização"</formula>
    </cfRule>
  </conditionalFormatting>
  <conditionalFormatting sqref="D18:J18">
    <cfRule type="notContainsBlanks" dxfId="4" priority="55">
      <formula>LEN(TRIM(D18))&gt;0</formula>
    </cfRule>
  </conditionalFormatting>
  <conditionalFormatting sqref="D19:J19">
    <cfRule type="notContainsBlanks" dxfId="5" priority="56">
      <formula>LEN(TRIM(D19))&gt;0</formula>
    </cfRule>
  </conditionalFormatting>
  <conditionalFormatting sqref="D20:J20">
    <cfRule type="notContainsBlanks" dxfId="6" priority="57">
      <formula>LEN(TRIM(D20))&gt;0</formula>
    </cfRule>
  </conditionalFormatting>
  <conditionalFormatting sqref="D21:J21">
    <cfRule type="notContainsBlanks" dxfId="7" priority="58">
      <formula>LEN(TRIM(D21))&gt;0</formula>
    </cfRule>
  </conditionalFormatting>
  <conditionalFormatting sqref="D22:J22">
    <cfRule type="notContainsBlanks" dxfId="8" priority="59">
      <formula>LEN(TRIM(D22))&gt;0</formula>
    </cfRule>
  </conditionalFormatting>
  <conditionalFormatting sqref="D23:J23">
    <cfRule type="notContainsBlanks" dxfId="9" priority="60">
      <formula>LEN(TRIM(D23))&gt;0</formula>
    </cfRule>
  </conditionalFormatting>
  <conditionalFormatting sqref="D24:J24">
    <cfRule type="notContainsBlanks" dxfId="4" priority="61">
      <formula>LEN(TRIM(D24))&gt;0</formula>
    </cfRule>
  </conditionalFormatting>
  <conditionalFormatting sqref="D25:J25">
    <cfRule type="notContainsBlanks" dxfId="5" priority="62">
      <formula>LEN(TRIM(D25))&gt;0</formula>
    </cfRule>
  </conditionalFormatting>
  <conditionalFormatting sqref="D26:J26">
    <cfRule type="notContainsBlanks" dxfId="6" priority="63">
      <formula>LEN(TRIM(D26))&gt;0</formula>
    </cfRule>
  </conditionalFormatting>
  <conditionalFormatting sqref="D27:J27">
    <cfRule type="notContainsBlanks" dxfId="10" priority="64">
      <formula>LEN(TRIM(D27))&gt;0</formula>
    </cfRule>
  </conditionalFormatting>
  <conditionalFormatting sqref="K18:K27">
    <cfRule type="expression" dxfId="3" priority="65">
      <formula>D8&lt;&gt;"ELEGÍVEL, usar escala de priorização"</formula>
    </cfRule>
  </conditionalFormatting>
  <conditionalFormatting sqref="L17">
    <cfRule type="expression" dxfId="3" priority="66">
      <formula>D8&lt;&gt;"ELEGÍVEL, usar escala de priorização"</formula>
    </cfRule>
  </conditionalFormatting>
  <conditionalFormatting sqref="L15">
    <cfRule type="expression" dxfId="3" priority="67">
      <formula>D8&lt;&gt;"ELEGÍVEL, usar escala de priorização"</formula>
    </cfRule>
  </conditionalFormatting>
  <conditionalFormatting sqref="M17:N17">
    <cfRule type="expression" dxfId="3" priority="68">
      <formula>D8&lt;&gt;"ELEGÍVEL, usar escala de priorização"</formula>
    </cfRule>
  </conditionalFormatting>
  <conditionalFormatting sqref="M15:N15">
    <cfRule type="expression" dxfId="3" priority="69">
      <formula>D8&lt;&gt;"ELEGÍVEL, usar escala de priorização"</formula>
    </cfRule>
  </conditionalFormatting>
  <conditionalFormatting sqref="D10:F10">
    <cfRule type="containsBlanks" dxfId="1" priority="70">
      <formula>LEN(TRIM(D10))=0</formula>
    </cfRule>
  </conditionalFormatting>
  <dataValidations>
    <dataValidation type="list" allowBlank="1" sqref="D5">
      <formula1>"Perfil 1: Paciente em cuidados paliativos exclusivos,Perfil 2: Paciente com instabilidade clínica grave não relacionada à lesão,Perfil 3: Paciente com condições clínicas que permitem procedimento,Perfil ?: Paciente necessita avaliação adicional para defin"&amp;"ir perfil"</formula1>
    </dataValidation>
    <dataValidation type="list" allowBlank="1" sqref="J12">
      <formula1>"Sem infecção,Colonização crítica,Infecção local,Descompensação clínica e/ou sepse relacionadas à lesão,Descompensação clínica e/ou sepse NÃO relacionadas à lesão"</formula1>
    </dataValidation>
    <dataValidation type="list" allowBlank="1" sqref="D12">
      <formula1>"&gt; 3,5 g/dL,3,0 a 3,5 g/dL,2,5 a 2,9 g/dL,&lt; 2,5 g/dL"</formula1>
    </dataValidation>
    <dataValidation type="list" allowBlank="1" sqref="G10">
      <formula1>"Debridamento,Retalho"</formula1>
    </dataValidation>
    <dataValidation type="list" allowBlank="1" sqref="F12">
      <formula1>"&gt; 11 g/dL,10 a 11 g/dL,9 a 9,9 g/dL,&lt; 9 g/dL"</formula1>
    </dataValidation>
    <dataValidation type="list" allowBlank="1" sqref="H12">
      <formula1>"Alta probabilidade, suporte familiar adequado,Média probabilidade, suporte familiar parcial,Baixa probabilidade, suporte familiar limitado,Sem probabilidade de alta e/ou sem suporte familiar"</formula1>
    </dataValidation>
  </dataValidations>
  <hyperlinks>
    <hyperlink r:id="rId2" ref="K3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3" t="s">
        <v>19</v>
      </c>
      <c r="C1" s="84"/>
      <c r="D1" s="84"/>
    </row>
    <row r="2">
      <c r="D2" s="85" t="s">
        <v>20</v>
      </c>
      <c r="E2" s="86"/>
      <c r="F2" s="86"/>
      <c r="G2" s="87"/>
      <c r="H2" s="88">
        <f>SUM(G3:G26)</f>
        <v>0</v>
      </c>
      <c r="I2" s="84"/>
    </row>
    <row r="3">
      <c r="D3" s="89" t="s">
        <v>21</v>
      </c>
      <c r="E3" s="90"/>
      <c r="F3" s="75"/>
      <c r="G3" s="91" t="str">
        <f>IF(E3="Totalmente limitado",1,"")</f>
        <v/>
      </c>
      <c r="H3" s="92"/>
    </row>
    <row r="4">
      <c r="D4" s="93"/>
      <c r="F4" s="79"/>
      <c r="G4" s="94" t="str">
        <f>IF(E3="Muito limitado",2,"")</f>
        <v/>
      </c>
      <c r="H4" s="79"/>
    </row>
    <row r="5">
      <c r="D5" s="93"/>
      <c r="F5" s="79"/>
      <c r="G5" s="94" t="str">
        <f>IF(E3="Levemente limitado",3,"")</f>
        <v/>
      </c>
      <c r="H5" s="79"/>
    </row>
    <row r="6">
      <c r="D6" s="95"/>
      <c r="E6" s="81"/>
      <c r="F6" s="82"/>
      <c r="G6" s="96" t="str">
        <f>IF(E3="Nenhuma limitação",4,"")</f>
        <v/>
      </c>
      <c r="H6" s="79"/>
    </row>
    <row r="7">
      <c r="D7" s="89" t="s">
        <v>22</v>
      </c>
      <c r="E7" s="90"/>
      <c r="F7" s="75"/>
      <c r="G7" s="91" t="str">
        <f>IF(E7="Completamente molhado",1,"")
</f>
        <v/>
      </c>
      <c r="H7" s="79"/>
    </row>
    <row r="8">
      <c r="D8" s="93"/>
      <c r="F8" s="79"/>
      <c r="G8" s="94" t="str">
        <f>IF(E7="Muito molhado",2,"")
</f>
        <v/>
      </c>
      <c r="H8" s="79"/>
    </row>
    <row r="9">
      <c r="D9" s="93"/>
      <c r="F9" s="79"/>
      <c r="G9" s="94" t="str">
        <f>IF(E7="Ocasionalmente molhado",3,"")
</f>
        <v/>
      </c>
      <c r="H9" s="79"/>
    </row>
    <row r="10">
      <c r="D10" s="95"/>
      <c r="E10" s="81"/>
      <c r="F10" s="82"/>
      <c r="G10" s="96" t="str">
        <f>IF(E7="Raramente molhado",4,"")
</f>
        <v/>
      </c>
      <c r="H10" s="79"/>
    </row>
    <row r="11">
      <c r="D11" s="89" t="s">
        <v>23</v>
      </c>
      <c r="E11" s="90"/>
      <c r="F11" s="75"/>
      <c r="G11" s="91" t="str">
        <f>IF(E11="Acamado",1,"")</f>
        <v/>
      </c>
      <c r="H11" s="79"/>
    </row>
    <row r="12">
      <c r="D12" s="93"/>
      <c r="F12" s="79"/>
      <c r="G12" s="94" t="str">
        <f>IF(E11="Confinado à cadeira",2,"")</f>
        <v/>
      </c>
      <c r="H12" s="79"/>
    </row>
    <row r="13">
      <c r="D13" s="93"/>
      <c r="F13" s="79"/>
      <c r="G13" s="94" t="str">
        <f>IF(E11="Anda ocasionalmente",3,"")</f>
        <v/>
      </c>
      <c r="H13" s="79"/>
    </row>
    <row r="14">
      <c r="D14" s="95"/>
      <c r="E14" s="81"/>
      <c r="F14" s="82"/>
      <c r="G14" s="96" t="str">
        <f>IF(E11="Anda frequentemente",4,"")</f>
        <v/>
      </c>
      <c r="H14" s="79"/>
    </row>
    <row r="15">
      <c r="D15" s="89" t="s">
        <v>24</v>
      </c>
      <c r="E15" s="90"/>
      <c r="F15" s="75"/>
      <c r="G15" s="91" t="str">
        <f>IF(E15="Totalmente sem",1,"")</f>
        <v/>
      </c>
      <c r="H15" s="79"/>
    </row>
    <row r="16">
      <c r="D16" s="93"/>
      <c r="F16" s="79"/>
      <c r="G16" s="94" t="str">
        <f>IF(E15="Bastante limitado",2,"")</f>
        <v/>
      </c>
      <c r="H16" s="79"/>
    </row>
    <row r="17">
      <c r="D17" s="93"/>
      <c r="F17" s="79"/>
      <c r="G17" s="94" t="str">
        <f>IF(E15="Levemente limitado",3,"")</f>
        <v/>
      </c>
      <c r="H17" s="79"/>
    </row>
    <row r="18">
      <c r="D18" s="95"/>
      <c r="E18" s="81"/>
      <c r="F18" s="82"/>
      <c r="G18" s="96" t="str">
        <f>IF(E15="Não apresenta limitações",4,"")</f>
        <v/>
      </c>
      <c r="H18" s="79"/>
    </row>
    <row r="19">
      <c r="D19" s="89" t="s">
        <v>25</v>
      </c>
      <c r="E19" s="90"/>
      <c r="F19" s="75"/>
      <c r="G19" s="91" t="str">
        <f>IF(E19="Muito pobre",1,"")</f>
        <v/>
      </c>
      <c r="H19" s="79"/>
    </row>
    <row r="20">
      <c r="D20" s="93"/>
      <c r="F20" s="79"/>
      <c r="G20" s="94" t="str">
        <f>IF(E19="Provavelmente inadequada",2,"")</f>
        <v/>
      </c>
      <c r="H20" s="79"/>
    </row>
    <row r="21">
      <c r="D21" s="93"/>
      <c r="F21" s="79"/>
      <c r="G21" s="94" t="str">
        <f>IF(E19="Adequada",3,"")</f>
        <v/>
      </c>
      <c r="H21" s="79"/>
    </row>
    <row r="22">
      <c r="D22" s="95"/>
      <c r="E22" s="81"/>
      <c r="F22" s="82"/>
      <c r="G22" s="96" t="str">
        <f>IF(E19="Excelente",4,"")</f>
        <v/>
      </c>
      <c r="H22" s="79"/>
    </row>
    <row r="23">
      <c r="D23" s="89" t="s">
        <v>26</v>
      </c>
      <c r="E23" s="90"/>
      <c r="F23" s="75"/>
      <c r="G23" s="91" t="str">
        <f>IF(E23="Problema",1,"")</f>
        <v/>
      </c>
      <c r="H23" s="79"/>
    </row>
    <row r="24">
      <c r="D24" s="93"/>
      <c r="F24" s="79"/>
      <c r="G24" s="94" t="str">
        <f>IF(E23="Problema potencial",2,"")</f>
        <v/>
      </c>
      <c r="H24" s="79"/>
    </row>
    <row r="25">
      <c r="D25" s="93"/>
      <c r="F25" s="79"/>
      <c r="G25" s="94" t="str">
        <f>IF(E23="Nenhum problema",3,"")</f>
        <v/>
      </c>
      <c r="H25" s="79"/>
    </row>
    <row r="26">
      <c r="D26" s="95"/>
      <c r="E26" s="81"/>
      <c r="F26" s="82"/>
      <c r="G26" s="97"/>
      <c r="H26" s="82"/>
    </row>
    <row r="27">
      <c r="D27" s="84"/>
    </row>
    <row r="28" ht="30.0" customHeight="1">
      <c r="D28" s="98" t="str">
        <f>IF(AND($H$2&gt;=6,$H$2&lt;=9),"Risco muito alto","")</f>
        <v/>
      </c>
      <c r="E28" s="98" t="str">
        <f>IF(AND($H$2&gt;=10,$H$2&lt;=12),"Risco alto","")</f>
        <v/>
      </c>
      <c r="F28" s="98" t="str">
        <f>IF(AND($H$2&gt;=13,$H$2&lt;=14),"Risco moderado","")</f>
        <v/>
      </c>
      <c r="G28" s="98" t="str">
        <f>IF(AND($H$2&gt;=15,$H$2&lt;=18),"Risco leve","")</f>
        <v/>
      </c>
      <c r="H28" s="98" t="str">
        <f>IF(AND($H$2&gt;=19,$H$2&lt;=23),"Sem risco","")</f>
        <v/>
      </c>
    </row>
    <row r="29">
      <c r="D29" s="84"/>
    </row>
  </sheetData>
  <mergeCells count="20">
    <mergeCell ref="D3:D6"/>
    <mergeCell ref="D7:D10"/>
    <mergeCell ref="E7:F10"/>
    <mergeCell ref="D11:D14"/>
    <mergeCell ref="E11:F14"/>
    <mergeCell ref="D15:D18"/>
    <mergeCell ref="E15:F18"/>
    <mergeCell ref="D19:D22"/>
    <mergeCell ref="E19:F22"/>
    <mergeCell ref="D23:D26"/>
    <mergeCell ref="E23:F26"/>
    <mergeCell ref="D27:H27"/>
    <mergeCell ref="D29:H29"/>
    <mergeCell ref="A1:B29"/>
    <mergeCell ref="C1:C29"/>
    <mergeCell ref="D1:I1"/>
    <mergeCell ref="D2:G2"/>
    <mergeCell ref="I2:I29"/>
    <mergeCell ref="E3:F6"/>
    <mergeCell ref="H3:H26"/>
  </mergeCells>
  <conditionalFormatting sqref="G3:G26">
    <cfRule type="notContainsBlanks" dxfId="6" priority="1">
      <formula>LEN(TRIM(G3))&gt;0</formula>
    </cfRule>
  </conditionalFormatting>
  <conditionalFormatting sqref="D3:D26">
    <cfRule type="notContainsBlanks" dxfId="6" priority="2">
      <formula>LEN(TRIM(D3))&gt;0</formula>
    </cfRule>
  </conditionalFormatting>
  <conditionalFormatting sqref="D28">
    <cfRule type="notContainsBlanks" dxfId="11" priority="3">
      <formula>LEN(TRIM(D28))&gt;0</formula>
    </cfRule>
  </conditionalFormatting>
  <conditionalFormatting sqref="E28">
    <cfRule type="notContainsBlanks" dxfId="12" priority="4">
      <formula>LEN(TRIM(E28))&gt;0</formula>
    </cfRule>
  </conditionalFormatting>
  <conditionalFormatting sqref="F28">
    <cfRule type="notContainsBlanks" dxfId="13" priority="5">
      <formula>LEN(TRIM(F28))&gt;0</formula>
    </cfRule>
  </conditionalFormatting>
  <conditionalFormatting sqref="G28">
    <cfRule type="notContainsBlanks" dxfId="14" priority="6">
      <formula>LEN(TRIM(G28))&gt;0</formula>
    </cfRule>
  </conditionalFormatting>
  <conditionalFormatting sqref="H28">
    <cfRule type="notContainsBlanks" dxfId="15" priority="7">
      <formula>LEN(TRIM(H28))&gt;0</formula>
    </cfRule>
  </conditionalFormatting>
  <conditionalFormatting sqref="G3:G26">
    <cfRule type="containsBlanks" dxfId="1" priority="8">
      <formula>LEN(TRIM(G3))=0</formula>
    </cfRule>
  </conditionalFormatting>
  <conditionalFormatting sqref="D28:H28">
    <cfRule type="containsBlanks" dxfId="1" priority="9">
      <formula>LEN(TRIM(D28))=0</formula>
    </cfRule>
  </conditionalFormatting>
  <dataValidations>
    <dataValidation type="list" allowBlank="1" sqref="E23">
      <formula1>"Problema,Problema potencial,Nenhum problema"</formula1>
    </dataValidation>
    <dataValidation type="list" allowBlank="1" sqref="E19">
      <formula1>"Muito pobre,Provavelmente inadequada,Adequada,Excelente"</formula1>
    </dataValidation>
    <dataValidation type="list" allowBlank="1" sqref="E7">
      <formula1>"Completamente molhado,Muito molhado,Ocasionalmente molhado,Raramente molhado"</formula1>
    </dataValidation>
    <dataValidation type="list" allowBlank="1" sqref="E15">
      <formula1>"Totalmente sem,Bastante limitado,Levemente limitado,Não apresenta limitações"</formula1>
    </dataValidation>
    <dataValidation type="list" allowBlank="1" sqref="E11">
      <formula1>"Acamado,Confinado à cadeira,Anda ocasionalmente,Anda frequentemente"</formula1>
    </dataValidation>
    <dataValidation type="list" allowBlank="1" sqref="E3">
      <formula1>"Totalmente limitado,Muito limitado,Levemente limitado,Nenhuma limitação"</formula1>
    </dataValidation>
  </dataValidations>
  <drawing r:id="rId2"/>
  <legacyDrawing r:id="rId3"/>
</worksheet>
</file>