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75" yWindow="11040" windowWidth="11595" windowHeight="1110"/>
  </bookViews>
  <sheets>
    <sheet name="FACTURADO 2017" sheetId="1" r:id="rId1"/>
    <sheet name="CONTRATADO 2017" sheetId="4" r:id="rId2"/>
    <sheet name="1ER TRIM" sheetId="6" r:id="rId3"/>
    <sheet name="1ER SEM" sheetId="9" r:id="rId4"/>
  </sheets>
  <externalReferences>
    <externalReference r:id="rId5"/>
  </externalReferences>
  <definedNames>
    <definedName name="_xlnm._FilterDatabase" localSheetId="2" hidden="1">'1ER TRIM'!$J$2:$O$2</definedName>
    <definedName name="_xlnm._FilterDatabase" localSheetId="1" hidden="1">'CONTRATADO 2017'!$B$4:$M$98</definedName>
    <definedName name="_xlnm._FilterDatabase" localSheetId="0" hidden="1">'FACTURADO 2017'!$A$4:$Q$139</definedName>
    <definedName name="_xlnm.Print_Area" localSheetId="3">'1ER SEM'!$A$94:$Q$189</definedName>
    <definedName name="_xlnm.Print_Area" localSheetId="2">'1ER TRIM'!$A$59:$R$153</definedName>
    <definedName name="_xlnm.Print_Area" localSheetId="1">'CONTRATADO 2017'!$A$1:$O$99</definedName>
    <definedName name="_xlnm.Print_Area" localSheetId="0">'FACTURADO 2017'!$A$1:$Q$142</definedName>
  </definedNames>
  <calcPr calcId="145621"/>
</workbook>
</file>

<file path=xl/calcChain.xml><?xml version="1.0" encoding="utf-8"?>
<calcChain xmlns="http://schemas.openxmlformats.org/spreadsheetml/2006/main">
  <c r="G453" i="9" l="1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L343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453" i="9" s="1"/>
  <c r="G187" i="9"/>
  <c r="H180" i="9" s="1"/>
  <c r="E172" i="9"/>
  <c r="E170" i="9"/>
  <c r="H169" i="9"/>
  <c r="G169" i="9"/>
  <c r="E169" i="9"/>
  <c r="D169" i="9"/>
  <c r="I168" i="9"/>
  <c r="F168" i="9"/>
  <c r="I167" i="9"/>
  <c r="F167" i="9"/>
  <c r="I166" i="9"/>
  <c r="F166" i="9"/>
  <c r="E156" i="9"/>
  <c r="E154" i="9"/>
  <c r="H153" i="9"/>
  <c r="G153" i="9"/>
  <c r="E153" i="9"/>
  <c r="E171" i="9" s="1"/>
  <c r="D153" i="9"/>
  <c r="I152" i="9"/>
  <c r="F152" i="9"/>
  <c r="I151" i="9"/>
  <c r="F151" i="9"/>
  <c r="I150" i="9"/>
  <c r="F150" i="9"/>
  <c r="E137" i="9"/>
  <c r="H134" i="9"/>
  <c r="H171" i="9" s="1"/>
  <c r="G134" i="9"/>
  <c r="E134" i="9"/>
  <c r="E136" i="9" s="1"/>
  <c r="D134" i="9"/>
  <c r="I133" i="9"/>
  <c r="F133" i="9"/>
  <c r="I132" i="9"/>
  <c r="F132" i="9"/>
  <c r="E122" i="9"/>
  <c r="H119" i="9"/>
  <c r="H121" i="9" s="1"/>
  <c r="G119" i="9"/>
  <c r="E119" i="9"/>
  <c r="E121" i="9" s="1"/>
  <c r="D119" i="9"/>
  <c r="I118" i="9"/>
  <c r="F118" i="9"/>
  <c r="I117" i="9"/>
  <c r="F117" i="9"/>
  <c r="D93" i="9"/>
  <c r="N61" i="9"/>
  <c r="L61" i="9"/>
  <c r="F42" i="9"/>
  <c r="F39" i="9"/>
  <c r="F18" i="9"/>
  <c r="F17" i="9"/>
  <c r="F14" i="9"/>
  <c r="F93" i="9" s="1"/>
  <c r="E101" i="9" s="1"/>
  <c r="H137" i="9" l="1"/>
  <c r="H154" i="9"/>
  <c r="H156" i="9"/>
  <c r="H170" i="9"/>
  <c r="E155" i="9"/>
  <c r="H122" i="9"/>
  <c r="H172" i="9"/>
  <c r="H136" i="9"/>
  <c r="H155" i="9"/>
  <c r="N134" i="1" l="1"/>
  <c r="F98" i="4" l="1"/>
  <c r="F108" i="4" l="1"/>
  <c r="E108" i="4"/>
  <c r="F97" i="4"/>
  <c r="N133" i="1" l="1"/>
  <c r="N132" i="1"/>
  <c r="N131" i="1"/>
  <c r="F96" i="4" l="1"/>
  <c r="E111" i="4" l="1"/>
  <c r="F111" i="4"/>
  <c r="D111" i="4" l="1"/>
  <c r="F95" i="4" l="1"/>
  <c r="N130" i="1" l="1"/>
  <c r="N129" i="1"/>
  <c r="N128" i="1"/>
  <c r="N127" i="1"/>
  <c r="N126" i="1"/>
  <c r="N125" i="1"/>
  <c r="F94" i="4" l="1"/>
  <c r="F93" i="4" l="1"/>
  <c r="F92" i="4"/>
  <c r="F91" i="4"/>
  <c r="F90" i="4" l="1"/>
  <c r="N124" i="1" l="1"/>
  <c r="N123" i="1"/>
  <c r="N122" i="1"/>
  <c r="N121" i="1"/>
  <c r="N120" i="1"/>
  <c r="N119" i="1"/>
  <c r="F89" i="4" l="1"/>
  <c r="F114" i="4" l="1"/>
  <c r="E114" i="4"/>
  <c r="F88" i="4"/>
  <c r="N118" i="1" l="1"/>
  <c r="N117" i="1"/>
  <c r="N116" i="1" l="1"/>
  <c r="N115" i="1"/>
  <c r="N114" i="1"/>
  <c r="F87" i="4" l="1"/>
  <c r="F86" i="4" l="1"/>
  <c r="J136" i="1" l="1"/>
  <c r="F85" i="4" l="1"/>
  <c r="F84" i="4"/>
  <c r="F83" i="4"/>
  <c r="F82" i="4"/>
  <c r="N113" i="1"/>
  <c r="F81" i="4" l="1"/>
  <c r="N112" i="1" l="1"/>
  <c r="N111" i="1"/>
  <c r="F80" i="4" l="1"/>
  <c r="F79" i="4"/>
  <c r="F78" i="4" l="1"/>
  <c r="F77" i="4"/>
  <c r="F76" i="4"/>
  <c r="N110" i="1"/>
  <c r="F75" i="4" l="1"/>
  <c r="F74" i="4"/>
  <c r="F73" i="4"/>
  <c r="F72" i="4"/>
  <c r="N109" i="1"/>
  <c r="N108" i="1"/>
  <c r="N107" i="1"/>
  <c r="N106" i="1"/>
  <c r="N105" i="1"/>
  <c r="N104" i="1"/>
  <c r="N103" i="1"/>
  <c r="N102" i="1" l="1"/>
  <c r="N101" i="1"/>
  <c r="N100" i="1"/>
  <c r="F71" i="4" l="1"/>
  <c r="I136" i="1" l="1"/>
  <c r="N14" i="1"/>
  <c r="N99" i="1" l="1"/>
  <c r="N98" i="1"/>
  <c r="N97" i="1" l="1"/>
  <c r="N96" i="1"/>
  <c r="N95" i="1"/>
  <c r="N94" i="1"/>
  <c r="N93" i="1"/>
  <c r="N92" i="1" l="1"/>
  <c r="F70" i="4" l="1"/>
  <c r="F69" i="4"/>
  <c r="F68" i="4"/>
  <c r="F10" i="6"/>
  <c r="F44" i="6"/>
  <c r="F11" i="6"/>
  <c r="F25" i="6"/>
  <c r="F7" i="6"/>
  <c r="F22" i="6"/>
  <c r="E67" i="6" l="1"/>
  <c r="E66" i="6"/>
  <c r="N91" i="1" l="1"/>
  <c r="F67" i="4" l="1"/>
  <c r="F66" i="4"/>
  <c r="F65" i="4" l="1"/>
  <c r="F64" i="4"/>
  <c r="F63" i="4"/>
  <c r="F62" i="4"/>
  <c r="N90" i="1" l="1"/>
  <c r="N89" i="1"/>
  <c r="F60" i="4" l="1"/>
  <c r="N88" i="1" l="1"/>
  <c r="N87" i="1" l="1"/>
  <c r="F59" i="4" l="1"/>
  <c r="F58" i="4"/>
  <c r="F57" i="4"/>
  <c r="F56" i="4" l="1"/>
  <c r="F55" i="4" l="1"/>
  <c r="F54" i="4"/>
  <c r="F53" i="4"/>
  <c r="N84" i="1" l="1"/>
  <c r="N83" i="1"/>
  <c r="N82" i="1"/>
  <c r="E117" i="6" l="1"/>
  <c r="D117" i="6"/>
  <c r="F116" i="6"/>
  <c r="F115" i="6"/>
  <c r="F114" i="6"/>
  <c r="E98" i="6"/>
  <c r="D98" i="6"/>
  <c r="F97" i="6"/>
  <c r="F96" i="6"/>
  <c r="E83" i="6"/>
  <c r="D83" i="6"/>
  <c r="F82" i="6"/>
  <c r="F81" i="6"/>
  <c r="E85" i="6" l="1"/>
  <c r="E86" i="6"/>
  <c r="E100" i="6"/>
  <c r="E101" i="6"/>
  <c r="E118" i="6"/>
  <c r="E120" i="6"/>
  <c r="E119" i="6"/>
  <c r="F57" i="6"/>
  <c r="N29" i="6"/>
  <c r="O32" i="6" s="1"/>
  <c r="E65" i="6" l="1"/>
  <c r="H57" i="6"/>
  <c r="J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G151" i="6"/>
  <c r="L307" i="6" l="1"/>
  <c r="I132" i="6"/>
  <c r="I131" i="6"/>
  <c r="I130" i="6"/>
  <c r="G133" i="6"/>
  <c r="H133" i="6"/>
  <c r="I81" i="6" l="1"/>
  <c r="I82" i="6"/>
  <c r="I115" i="6"/>
  <c r="I116" i="6"/>
  <c r="I114" i="6"/>
  <c r="H117" i="6"/>
  <c r="G117" i="6"/>
  <c r="I97" i="6"/>
  <c r="I96" i="6"/>
  <c r="G98" i="6"/>
  <c r="G83" i="6"/>
  <c r="H98" i="6" l="1"/>
  <c r="H83" i="6"/>
  <c r="H118" i="6" l="1"/>
  <c r="H120" i="6"/>
  <c r="H119" i="6"/>
  <c r="H101" i="6"/>
  <c r="H100" i="6"/>
  <c r="H85" i="6"/>
  <c r="H86" i="6"/>
  <c r="N81" i="1"/>
  <c r="N80" i="1" l="1"/>
  <c r="F52" i="4" l="1"/>
  <c r="F51" i="4" l="1"/>
  <c r="F50" i="4"/>
  <c r="N79" i="1" l="1"/>
  <c r="N78" i="1"/>
  <c r="F49" i="4" l="1"/>
  <c r="F48" i="4"/>
  <c r="F47" i="4"/>
  <c r="N77" i="1" l="1"/>
  <c r="N76" i="1"/>
  <c r="N75" i="1"/>
  <c r="F46" i="4" l="1"/>
  <c r="F45" i="4"/>
  <c r="F44" i="4" l="1"/>
  <c r="F139" i="4"/>
  <c r="F138" i="4"/>
  <c r="F137" i="4"/>
  <c r="F136" i="4"/>
  <c r="F135" i="4"/>
  <c r="N10" i="1" l="1"/>
  <c r="F42" i="4" l="1"/>
  <c r="F41" i="4"/>
  <c r="F40" i="4"/>
  <c r="F39" i="4" l="1"/>
  <c r="N74" i="1" l="1"/>
  <c r="N73" i="1"/>
  <c r="K73" i="1"/>
  <c r="K136" i="1" s="1"/>
  <c r="F38" i="4" l="1"/>
  <c r="F37" i="4"/>
  <c r="F36" i="4"/>
  <c r="N72" i="1" l="1"/>
  <c r="N71" i="1"/>
  <c r="N70" i="1" l="1"/>
  <c r="F35" i="4" l="1"/>
  <c r="N64" i="1"/>
  <c r="N69" i="1"/>
  <c r="N68" i="1"/>
  <c r="N67" i="1"/>
  <c r="N66" i="1"/>
  <c r="N65" i="1"/>
  <c r="N63" i="1" l="1"/>
  <c r="N62" i="1"/>
  <c r="N61" i="1"/>
  <c r="N60" i="1"/>
  <c r="N86" i="1"/>
  <c r="N59" i="1"/>
  <c r="N58" i="1"/>
  <c r="N57" i="1"/>
  <c r="N56" i="1"/>
  <c r="N55" i="1"/>
  <c r="F34" i="4" l="1"/>
  <c r="F33" i="4"/>
  <c r="N53" i="1" l="1"/>
  <c r="F32" i="4" l="1"/>
  <c r="F31" i="4" l="1"/>
  <c r="F30" i="4"/>
  <c r="F29" i="4"/>
  <c r="F28" i="4"/>
  <c r="N52" i="1"/>
  <c r="N51" i="1" l="1"/>
  <c r="N50" i="1"/>
  <c r="N49" i="1"/>
  <c r="N48" i="1"/>
  <c r="N47" i="1"/>
  <c r="N46" i="1"/>
  <c r="N45" i="1"/>
  <c r="N44" i="1"/>
  <c r="N43" i="1"/>
  <c r="N42" i="1"/>
  <c r="N41" i="1"/>
  <c r="N40" i="1"/>
  <c r="F27" i="4" l="1"/>
  <c r="E116" i="4"/>
  <c r="F116" i="4"/>
  <c r="F26" i="4"/>
  <c r="N39" i="1"/>
  <c r="F133" i="4"/>
  <c r="N9" i="1"/>
  <c r="N188" i="1"/>
  <c r="N8" i="1"/>
  <c r="N7" i="1"/>
  <c r="N6" i="1"/>
  <c r="N5" i="1"/>
  <c r="F25" i="4"/>
  <c r="F24" i="4"/>
  <c r="F23" i="4"/>
  <c r="F22" i="4"/>
  <c r="N38" i="1"/>
  <c r="N37" i="1"/>
  <c r="N36" i="1"/>
  <c r="N24" i="1"/>
  <c r="N23" i="1"/>
  <c r="N22" i="1"/>
  <c r="N21" i="1"/>
  <c r="N20" i="1"/>
  <c r="N19" i="1"/>
  <c r="N18" i="1"/>
  <c r="N17" i="1"/>
  <c r="N16" i="1"/>
  <c r="N15" i="1"/>
  <c r="F7" i="4"/>
  <c r="F21" i="4"/>
  <c r="N35" i="1"/>
  <c r="N34" i="1"/>
  <c r="N33" i="1"/>
  <c r="F20" i="4"/>
  <c r="F19" i="4"/>
  <c r="N32" i="1"/>
  <c r="N31" i="1"/>
  <c r="F18" i="4"/>
  <c r="N25" i="1"/>
  <c r="N30" i="1"/>
  <c r="N29" i="1"/>
  <c r="N28" i="1"/>
  <c r="F17" i="4"/>
  <c r="F16" i="4"/>
  <c r="N27" i="1"/>
  <c r="F15" i="4"/>
  <c r="F14" i="4"/>
  <c r="F13" i="4"/>
  <c r="F134" i="4"/>
  <c r="N26" i="1"/>
  <c r="N13" i="1"/>
  <c r="N12" i="1"/>
  <c r="F12" i="4"/>
  <c r="F115" i="4"/>
  <c r="E115" i="4"/>
  <c r="F113" i="4"/>
  <c r="E113" i="4"/>
  <c r="F112" i="4"/>
  <c r="E112" i="4"/>
  <c r="F110" i="4"/>
  <c r="E110" i="4"/>
  <c r="F109" i="4"/>
  <c r="E109" i="4"/>
  <c r="F107" i="4"/>
  <c r="E107" i="4"/>
  <c r="F11" i="4"/>
  <c r="F10" i="4"/>
  <c r="F9" i="4"/>
  <c r="F8" i="4"/>
  <c r="F6" i="4"/>
  <c r="F5" i="4"/>
  <c r="N11" i="1"/>
  <c r="N85" i="1"/>
  <c r="N54" i="1"/>
  <c r="E100" i="4"/>
  <c r="A6" i="4"/>
  <c r="D109" i="4" l="1"/>
  <c r="D113" i="4"/>
  <c r="D115" i="4"/>
  <c r="D107" i="4"/>
  <c r="D116" i="4"/>
  <c r="D110" i="4"/>
  <c r="D112" i="4"/>
  <c r="D114" i="4"/>
  <c r="E118" i="4"/>
  <c r="F118" i="4"/>
  <c r="D118" i="4" l="1"/>
  <c r="G100" i="4"/>
  <c r="F61" i="4"/>
  <c r="F100" i="4" s="1"/>
</calcChain>
</file>

<file path=xl/comments1.xml><?xml version="1.0" encoding="utf-8"?>
<comments xmlns="http://schemas.openxmlformats.org/spreadsheetml/2006/main">
  <authors>
    <author>gerson</author>
  </authors>
  <commentList>
    <comment ref="I51" authorId="0">
      <text>
        <r>
          <rPr>
            <b/>
            <sz val="9"/>
            <color indexed="81"/>
            <rFont val="Tahoma"/>
            <family val="2"/>
          </rPr>
          <t>gerson:</t>
        </r>
        <r>
          <rPr>
            <sz val="9"/>
            <color indexed="81"/>
            <rFont val="Tahoma"/>
            <family val="2"/>
          </rPr>
          <t xml:space="preserve">
Se eliminó del cierre por falta de avance 18-04-17</t>
        </r>
      </text>
    </comment>
  </commentList>
</comments>
</file>

<file path=xl/sharedStrings.xml><?xml version="1.0" encoding="utf-8"?>
<sst xmlns="http://schemas.openxmlformats.org/spreadsheetml/2006/main" count="4031" uniqueCount="1111">
  <si>
    <t xml:space="preserve">FECHA
FACTURA </t>
  </si>
  <si>
    <t>CONCEPTO</t>
  </si>
  <si>
    <t>IVA</t>
  </si>
  <si>
    <t>BANCO</t>
  </si>
  <si>
    <t>MES</t>
  </si>
  <si>
    <t>IMPORTE</t>
  </si>
  <si>
    <t>TOTAL CON IVA</t>
  </si>
  <si>
    <t>Faltan Ordenes de Trabajo</t>
  </si>
  <si>
    <t>DIAS DE COBRO</t>
  </si>
  <si>
    <t xml:space="preserve">Clientes con mas de 30 día de cartera </t>
  </si>
  <si>
    <t>NO. DE OT</t>
  </si>
  <si>
    <t>OBSERVACIONES</t>
  </si>
  <si>
    <t>Nombre / Empresa</t>
  </si>
  <si>
    <t>Concepto / Línea</t>
  </si>
  <si>
    <t>Totales</t>
  </si>
  <si>
    <t>EBC Educación Corporativa, S.C.</t>
  </si>
  <si>
    <t>Facturado</t>
  </si>
  <si>
    <t>Por Facturar</t>
  </si>
  <si>
    <t>Total Vendido</t>
  </si>
  <si>
    <t>Cerrado el</t>
  </si>
  <si>
    <t>Consultor</t>
  </si>
  <si>
    <t>Contratado</t>
  </si>
  <si>
    <t>Iván Sandoval</t>
  </si>
  <si>
    <t>TOTAL</t>
  </si>
  <si>
    <t>OT</t>
  </si>
  <si>
    <t>FORMA DE PAGO</t>
  </si>
  <si>
    <t>FECHA DE PAGO</t>
  </si>
  <si>
    <t>SEM</t>
  </si>
  <si>
    <t>CONSULTOR</t>
  </si>
  <si>
    <t>FACTURA</t>
  </si>
  <si>
    <t>CLIENTE</t>
  </si>
  <si>
    <t>Antonio Villagrán</t>
  </si>
  <si>
    <t>YH</t>
  </si>
  <si>
    <t>Colaborador</t>
  </si>
  <si>
    <t>Seguimiento Facturación</t>
  </si>
  <si>
    <t>Dirección</t>
  </si>
  <si>
    <t>ARG</t>
  </si>
  <si>
    <t>Pago Folio Factura</t>
  </si>
  <si>
    <t>Producto</t>
  </si>
  <si>
    <t>Impartición</t>
  </si>
  <si>
    <t>COMEX</t>
  </si>
  <si>
    <t>Daniel Solano</t>
  </si>
  <si>
    <t>DS</t>
  </si>
  <si>
    <t>Fabiola Galván</t>
  </si>
  <si>
    <t>Impartición Módulo 16</t>
  </si>
  <si>
    <t>Karen Solá</t>
  </si>
  <si>
    <t>BTICINO</t>
  </si>
  <si>
    <t>Programa Capacitación Excel</t>
  </si>
  <si>
    <t>Yefté Hernández</t>
  </si>
  <si>
    <t>EMPRESA AGA (COMEX)</t>
  </si>
  <si>
    <t>Diplomado 4 de 9</t>
  </si>
  <si>
    <t>Sustituye a la EMP105422</t>
  </si>
  <si>
    <t>EMP114442</t>
  </si>
  <si>
    <t>AV</t>
  </si>
  <si>
    <t>Programa Excel</t>
  </si>
  <si>
    <t>Diplomado</t>
  </si>
  <si>
    <t>CRÉDITO REAL</t>
  </si>
  <si>
    <t>Taller de Fideicomiso</t>
  </si>
  <si>
    <t>MAVY</t>
  </si>
  <si>
    <t>Conferencia</t>
  </si>
  <si>
    <t>IR</t>
  </si>
  <si>
    <t>ASPEL</t>
  </si>
  <si>
    <t>Desarrollo de Artículos 2017</t>
  </si>
  <si>
    <t>Desarrollo</t>
  </si>
  <si>
    <t>WALMART</t>
  </si>
  <si>
    <t>Capacitación del Talento</t>
  </si>
  <si>
    <t>1°</t>
  </si>
  <si>
    <t>Isaura Ruíz</t>
  </si>
  <si>
    <t>EMP114463</t>
  </si>
  <si>
    <t>MAVY FAC</t>
  </si>
  <si>
    <t>EMP114464</t>
  </si>
  <si>
    <t>CREDITO REAL</t>
  </si>
  <si>
    <t>Taller Fideicomisos</t>
  </si>
  <si>
    <t>Desarrollo del Talento</t>
  </si>
  <si>
    <t>SURA</t>
  </si>
  <si>
    <t>Megatendencias</t>
  </si>
  <si>
    <t>PROGALENIKA</t>
  </si>
  <si>
    <t>Taller Finanzas MKT</t>
  </si>
  <si>
    <t>FG</t>
  </si>
  <si>
    <t>UPL AGRO</t>
  </si>
  <si>
    <t>Taller Conversaciones Díficiles</t>
  </si>
  <si>
    <t>LOREAL CENTREX</t>
  </si>
  <si>
    <t>EXCEL</t>
  </si>
  <si>
    <t>BNP PARIBÁS</t>
  </si>
  <si>
    <t>Riesgo de Crédito</t>
  </si>
  <si>
    <t>NUBAJ</t>
  </si>
  <si>
    <t>Escuela de Liderazgo</t>
  </si>
  <si>
    <t>Sustituye a la EMP114990</t>
  </si>
  <si>
    <t>EMP116581</t>
  </si>
  <si>
    <t>Curso Finanzas</t>
  </si>
  <si>
    <t>EMP116585</t>
  </si>
  <si>
    <t>EMP116179</t>
  </si>
  <si>
    <t>ACEROS INDUSTRIALES EL POTOSÍ</t>
  </si>
  <si>
    <t>Curso Taller Liderazgo Transformacional</t>
  </si>
  <si>
    <t>ACEROS POTOSÍ</t>
  </si>
  <si>
    <t>Continuación Programa 2016</t>
  </si>
  <si>
    <t>EMP117357</t>
  </si>
  <si>
    <t>BBVA BANCOMER</t>
  </si>
  <si>
    <t>Fiduciario</t>
  </si>
  <si>
    <t>EMP117358</t>
  </si>
  <si>
    <t>PPG MÉXICO</t>
  </si>
  <si>
    <t>Curso Optimización del Capital de Trabajo</t>
  </si>
  <si>
    <t>BANCOMER</t>
  </si>
  <si>
    <t>EMP117929</t>
  </si>
  <si>
    <t>EMP117944</t>
  </si>
  <si>
    <t>Desarrollo de Artículos 1 de 12</t>
  </si>
  <si>
    <t>EMP118490</t>
  </si>
  <si>
    <t>Taller Conversaciones Difíciles</t>
  </si>
  <si>
    <t>LUFTHANSA</t>
  </si>
  <si>
    <t>Programa de Outplacement</t>
  </si>
  <si>
    <t>Transferencia</t>
  </si>
  <si>
    <t>HSBC</t>
  </si>
  <si>
    <t>EBC001-17</t>
  </si>
  <si>
    <t>EBC002-17</t>
  </si>
  <si>
    <t>EBC003-17</t>
  </si>
  <si>
    <t>EMP114429</t>
  </si>
  <si>
    <t>EMP114430</t>
  </si>
  <si>
    <t>EMP114431</t>
  </si>
  <si>
    <t>EMP114432</t>
  </si>
  <si>
    <t>EMP114433</t>
  </si>
  <si>
    <t>EMP114434</t>
  </si>
  <si>
    <t>EMP114435</t>
  </si>
  <si>
    <t>EMP114436</t>
  </si>
  <si>
    <t>EMP114437</t>
  </si>
  <si>
    <t>EMP114438</t>
  </si>
  <si>
    <t>OROR (Codere)</t>
  </si>
  <si>
    <t>Diplomado Líderes</t>
  </si>
  <si>
    <t>CODERE</t>
  </si>
  <si>
    <t>EBC004-17</t>
  </si>
  <si>
    <t>EBC005-17</t>
  </si>
  <si>
    <t>EBC006-17</t>
  </si>
  <si>
    <t>EBC007-17</t>
  </si>
  <si>
    <t>EBC008-17</t>
  </si>
  <si>
    <t>EBC009-17</t>
  </si>
  <si>
    <t>EBC010-17</t>
  </si>
  <si>
    <t>Sustituye a la EMP116584 Y EMP114990</t>
  </si>
  <si>
    <t>Sustituye a la EMP116586  EMP114990</t>
  </si>
  <si>
    <t>EMP118985</t>
  </si>
  <si>
    <t>EMP118986</t>
  </si>
  <si>
    <t>EMP118718</t>
  </si>
  <si>
    <t>LOREAL</t>
  </si>
  <si>
    <t>Curso Excel</t>
  </si>
  <si>
    <t>EMP118924</t>
  </si>
  <si>
    <t>EMP119101</t>
  </si>
  <si>
    <t>Administración Integral de Riesgo</t>
  </si>
  <si>
    <t>SIKA</t>
  </si>
  <si>
    <t>Taller Excel</t>
  </si>
  <si>
    <t>EBC230-16</t>
  </si>
  <si>
    <t>SAT</t>
  </si>
  <si>
    <t>Operaciones Financieras</t>
  </si>
  <si>
    <t>CHUPA CHUPS</t>
  </si>
  <si>
    <t>Certificación de Ventas</t>
  </si>
  <si>
    <t>BOSTON SCIENTIFIC</t>
  </si>
  <si>
    <t>Habilidades Financieras</t>
  </si>
  <si>
    <t>2°</t>
  </si>
  <si>
    <t>SIKA MEXICANA</t>
  </si>
  <si>
    <t>Servicios Administrativos de Capacitación</t>
  </si>
  <si>
    <t>EMP110123</t>
  </si>
  <si>
    <t>FABRICA DE PINTURAS UNIVERSALES</t>
  </si>
  <si>
    <t>Diplomado 7 de 9</t>
  </si>
  <si>
    <t>EMP110124</t>
  </si>
  <si>
    <t>PLASTICOS ENVOLVENTES</t>
  </si>
  <si>
    <t>Diplomado 8 de 9</t>
  </si>
  <si>
    <t>E-005</t>
  </si>
  <si>
    <t>DERIVADOS</t>
  </si>
  <si>
    <t>EMP110470</t>
  </si>
  <si>
    <t>Desarrollo de Contenidos</t>
  </si>
  <si>
    <t>Certificación EBC Ventas</t>
  </si>
  <si>
    <t>BOSTON</t>
  </si>
  <si>
    <t>Programa Habilidades Gerenciales</t>
  </si>
  <si>
    <t>EBC011-17</t>
  </si>
  <si>
    <t>EBC0012-17</t>
  </si>
  <si>
    <t>EBC013-17</t>
  </si>
  <si>
    <t>EBC014-17</t>
  </si>
  <si>
    <t>EMP119278</t>
  </si>
  <si>
    <t>EMP119279</t>
  </si>
  <si>
    <t>EMP119280</t>
  </si>
  <si>
    <t>EMP119281</t>
  </si>
  <si>
    <t>EMP119282</t>
  </si>
  <si>
    <t>EMP119283</t>
  </si>
  <si>
    <t>EMP119284</t>
  </si>
  <si>
    <t>EMP119285</t>
  </si>
  <si>
    <t>EMP119286</t>
  </si>
  <si>
    <t>EMP119287</t>
  </si>
  <si>
    <t>EMP119288</t>
  </si>
  <si>
    <t>CORP RR (CODERE)</t>
  </si>
  <si>
    <t xml:space="preserve">Licenciatura en Administación </t>
  </si>
  <si>
    <t>Licenciatura</t>
  </si>
  <si>
    <t>RS</t>
  </si>
  <si>
    <t>FIFOMI</t>
  </si>
  <si>
    <t>Reformas Fiscales</t>
  </si>
  <si>
    <t>EBC016-17</t>
  </si>
  <si>
    <t>EBC017-17</t>
  </si>
  <si>
    <t>EBC018-17</t>
  </si>
  <si>
    <t>EMP119546</t>
  </si>
  <si>
    <t>Desarrollo de Artículos 2 de 12</t>
  </si>
  <si>
    <t>EMP119548</t>
  </si>
  <si>
    <t>EBC019-17</t>
  </si>
  <si>
    <t>EBC020-17</t>
  </si>
  <si>
    <t>EMP120637</t>
  </si>
  <si>
    <t>Desarrollo e Impartición Taller Contact Center</t>
  </si>
  <si>
    <t>Contact Center</t>
  </si>
  <si>
    <t>Impartición Módulo 1</t>
  </si>
  <si>
    <t>Coaching Ejecutivo</t>
  </si>
  <si>
    <t>INTERCERAMIC</t>
  </si>
  <si>
    <t>Taller Branding Personal</t>
  </si>
  <si>
    <t>KS</t>
  </si>
  <si>
    <t>Programa Institucional 2017</t>
  </si>
  <si>
    <t>Sustiye a la EMP110140</t>
  </si>
  <si>
    <t>Sustituye a la EMP111282</t>
  </si>
  <si>
    <t>EMP122908</t>
  </si>
  <si>
    <t>Proceso de Coaching Ejecutivo</t>
  </si>
  <si>
    <t>EMP123139</t>
  </si>
  <si>
    <t>EMP123140</t>
  </si>
  <si>
    <t>GRUPO MARTÍ</t>
  </si>
  <si>
    <t>Evaluaciones de Potencial 2017 Febrero</t>
  </si>
  <si>
    <t>ALLIANZ</t>
  </si>
  <si>
    <t>Curso Finanzas para No Financieros</t>
  </si>
  <si>
    <t>EBC021-17</t>
  </si>
  <si>
    <t>EBC022-17</t>
  </si>
  <si>
    <t>EBC023-EBC032-17</t>
  </si>
  <si>
    <t>EBC033-17</t>
  </si>
  <si>
    <t>EBC034-17</t>
  </si>
  <si>
    <t>EBC035-17</t>
  </si>
  <si>
    <t>EBC036-17</t>
  </si>
  <si>
    <t>EBC037-EBC042-17</t>
  </si>
  <si>
    <t>EBC043-17</t>
  </si>
  <si>
    <t>EBC044-17</t>
  </si>
  <si>
    <t>EBC045-17</t>
  </si>
  <si>
    <t>EBC046-17</t>
  </si>
  <si>
    <t>EBC0222-17</t>
  </si>
  <si>
    <t>EMP124512</t>
  </si>
  <si>
    <t>Programa Outplacement</t>
  </si>
  <si>
    <t>EMP124513</t>
  </si>
  <si>
    <t>Curso Reformas Fiscales</t>
  </si>
  <si>
    <t>EMP124649</t>
  </si>
  <si>
    <t>EMP124650</t>
  </si>
  <si>
    <t>EMP124651</t>
  </si>
  <si>
    <t>EMP124653</t>
  </si>
  <si>
    <t>EMP124654</t>
  </si>
  <si>
    <t>EMP124655</t>
  </si>
  <si>
    <t>EMP124656</t>
  </si>
  <si>
    <t>EMP111283</t>
  </si>
  <si>
    <t>Sustituye a la EMP101525</t>
  </si>
  <si>
    <t>Sustituye a la EMP110368</t>
  </si>
  <si>
    <t>EMP125719</t>
  </si>
  <si>
    <t>EMP125720</t>
  </si>
  <si>
    <t>EMP125721</t>
  </si>
  <si>
    <t>Actualización programa 2016</t>
  </si>
  <si>
    <t>EMP125722</t>
  </si>
  <si>
    <t>EMP125723</t>
  </si>
  <si>
    <t>Desarrollo de Artículos 3 de 12</t>
  </si>
  <si>
    <t>EMP125611</t>
  </si>
  <si>
    <t>Impartición Módulo 17</t>
  </si>
  <si>
    <t>EBC039-17</t>
  </si>
  <si>
    <t>COFICAB LEON</t>
  </si>
  <si>
    <t>Administración de Proyectos</t>
  </si>
  <si>
    <t>EMP126384</t>
  </si>
  <si>
    <t>Impartición Laboratorio 2</t>
  </si>
  <si>
    <t>EBC037-17</t>
  </si>
  <si>
    <t>EMP128160</t>
  </si>
  <si>
    <t>MARTI  (FIRPO)</t>
  </si>
  <si>
    <t>Evaluaciones de Potencial</t>
  </si>
  <si>
    <t>EMP128162</t>
  </si>
  <si>
    <t>MARTI  (LARCA)</t>
  </si>
  <si>
    <t>BIMBO</t>
  </si>
  <si>
    <t>Operación 2017</t>
  </si>
  <si>
    <t>GRUPO FARMACOS</t>
  </si>
  <si>
    <t>Formación de Instructores</t>
  </si>
  <si>
    <t>AMERICAN TOWER</t>
  </si>
  <si>
    <t>Cultura de Servicio</t>
  </si>
  <si>
    <t>IS</t>
  </si>
  <si>
    <t>EMP128168</t>
  </si>
  <si>
    <t>Diplomados</t>
  </si>
  <si>
    <t>EMP128169</t>
  </si>
  <si>
    <t>Especialidad</t>
  </si>
  <si>
    <t>Sustituye a laEMP116588 Y EMP116589 EMP114440 y a su vez a la EMP110597</t>
  </si>
  <si>
    <t>EMP128715</t>
  </si>
  <si>
    <t>Módulo 15</t>
  </si>
  <si>
    <t>SERVICIO GEOLOGICO MEXICANO</t>
  </si>
  <si>
    <t>EBC RECTORÍA</t>
  </si>
  <si>
    <t>Taller de Gesión</t>
  </si>
  <si>
    <t>Inducción</t>
  </si>
  <si>
    <t>Simulador</t>
  </si>
  <si>
    <t>EBC056-EBC89-17</t>
  </si>
  <si>
    <t>EBC051-17</t>
  </si>
  <si>
    <t>EBC053,EBC054,EBC055-17</t>
  </si>
  <si>
    <t>EBC052-17</t>
  </si>
  <si>
    <t>EBC047-17</t>
  </si>
  <si>
    <t>EBC048-47</t>
  </si>
  <si>
    <t>EBC049-17</t>
  </si>
  <si>
    <t>EMP114444</t>
  </si>
  <si>
    <t>EBC072-16</t>
  </si>
  <si>
    <t>Impartición Módulo 15</t>
  </si>
  <si>
    <t>Sustituye a la EMP106833</t>
  </si>
  <si>
    <t>MIZOHU BANK</t>
  </si>
  <si>
    <t>Actualización Fiscal</t>
  </si>
  <si>
    <t>Contabilidad Electrónica</t>
  </si>
  <si>
    <t>NIFS D3 Y D4</t>
  </si>
  <si>
    <t>Estados Financieros</t>
  </si>
  <si>
    <t>Análisis Financiero</t>
  </si>
  <si>
    <t>Evaluaciones de Potencial 2017 Marzo</t>
  </si>
  <si>
    <t>Consultoría</t>
  </si>
  <si>
    <t>ASERTA</t>
  </si>
  <si>
    <t>Gastos de Titulación</t>
  </si>
  <si>
    <t>Detección de Fraude</t>
  </si>
  <si>
    <t>EBC090-17</t>
  </si>
  <si>
    <t>EBC226-16</t>
  </si>
  <si>
    <t>CETELEM</t>
  </si>
  <si>
    <t>EMP129613</t>
  </si>
  <si>
    <t>EMP129614</t>
  </si>
  <si>
    <t>EMP129842</t>
  </si>
  <si>
    <t>EBC092-17</t>
  </si>
  <si>
    <t>EBC093-17</t>
  </si>
  <si>
    <t>EBC094-17</t>
  </si>
  <si>
    <t>EBC095-17</t>
  </si>
  <si>
    <t>EBC096-17</t>
  </si>
  <si>
    <t>SEDESOL</t>
  </si>
  <si>
    <t>Emprendiendo y Administrando la Panadería</t>
  </si>
  <si>
    <t>CMR</t>
  </si>
  <si>
    <t>Diplomado GEFE</t>
  </si>
  <si>
    <t>LTO Virtual</t>
  </si>
  <si>
    <t>Diplomado Líderes g1 2017</t>
  </si>
  <si>
    <t>Diplomado Líderes g2 2017</t>
  </si>
  <si>
    <t>GRUPO MORSA</t>
  </si>
  <si>
    <t>Taller de Servicio al Cliente</t>
  </si>
  <si>
    <t>CÁMARA DE DIPUTADOS</t>
  </si>
  <si>
    <t>Diplomado Administrativo</t>
  </si>
  <si>
    <t>EMP130600</t>
  </si>
  <si>
    <t>ADMINISTRACIÓN STENDHAL</t>
  </si>
  <si>
    <t>Actualización E-learning</t>
  </si>
  <si>
    <t>EMP131665</t>
  </si>
  <si>
    <t>SGM</t>
  </si>
  <si>
    <t>Curso Acoso Laboral</t>
  </si>
  <si>
    <t>Proyectos</t>
  </si>
  <si>
    <t>Clientes Totales</t>
  </si>
  <si>
    <t>Clientes Nuevos</t>
  </si>
  <si>
    <t>Recompras</t>
  </si>
  <si>
    <t>Sector</t>
  </si>
  <si>
    <t>Privado</t>
  </si>
  <si>
    <t>Gobierno</t>
  </si>
  <si>
    <t>Sector Gobierno</t>
  </si>
  <si>
    <t>Sector Privado</t>
  </si>
  <si>
    <t xml:space="preserve">Consultoría </t>
  </si>
  <si>
    <t>No Proyectos</t>
  </si>
  <si>
    <t>No de Clientes</t>
  </si>
  <si>
    <t>Monto</t>
  </si>
  <si>
    <t>Promedio</t>
  </si>
  <si>
    <t>Proyectos Totales</t>
  </si>
  <si>
    <t>Presencial</t>
  </si>
  <si>
    <t>Semi Presencial</t>
  </si>
  <si>
    <t>Virtual</t>
  </si>
  <si>
    <t>Modalidad</t>
  </si>
  <si>
    <t>NUEVOS VS RECOMPRA</t>
  </si>
  <si>
    <t>SECTOR</t>
  </si>
  <si>
    <t>SERVICIO</t>
  </si>
  <si>
    <t>MODALIDAD</t>
  </si>
  <si>
    <t>Proyección de Ventas Meta 2do Trimestre</t>
  </si>
  <si>
    <t>Proyección de Ventas Real 2do Trimestre</t>
  </si>
  <si>
    <t>Empresas</t>
  </si>
  <si>
    <t>Alta Probabilidad &lt; 50%</t>
  </si>
  <si>
    <t>Baja Probabilidad 10% a 19%</t>
  </si>
  <si>
    <t>Media Probabilidad 20% a 49%</t>
  </si>
  <si>
    <t>No. de Empresas</t>
  </si>
  <si>
    <t>Multiva, Western Unión, Concamin, Loreal, Del. Cuauhtémoc</t>
  </si>
  <si>
    <t>Grupo México, SACMAG, Mizohu</t>
  </si>
  <si>
    <t>Varios</t>
  </si>
  <si>
    <t>Empresa</t>
  </si>
  <si>
    <t>Concepto</t>
  </si>
  <si>
    <t>Fecha de creación</t>
  </si>
  <si>
    <t>Línea</t>
  </si>
  <si>
    <t>Fase</t>
  </si>
  <si>
    <t>Certeza</t>
  </si>
  <si>
    <t>Ponderado</t>
  </si>
  <si>
    <t>Banco Multiva</t>
  </si>
  <si>
    <t>Programa de Liderazgo</t>
  </si>
  <si>
    <t xml:space="preserve">Feb 22 2017 </t>
  </si>
  <si>
    <t>Diseño</t>
  </si>
  <si>
    <t>Propuesta Entregada</t>
  </si>
  <si>
    <t>Western Union</t>
  </si>
  <si>
    <t>Transformative Leadership</t>
  </si>
  <si>
    <t xml:space="preserve">Feb 27 2017 </t>
  </si>
  <si>
    <t xml:space="preserve">Análisis inicial de Brechas y  Necesidades </t>
  </si>
  <si>
    <t>CONCAMIN</t>
  </si>
  <si>
    <t>Curso de Habilidades Gerenciales</t>
  </si>
  <si>
    <t xml:space="preserve">Nov 17 2016 </t>
  </si>
  <si>
    <t>Implementación</t>
  </si>
  <si>
    <t>Propuesta en Negociación</t>
  </si>
  <si>
    <t>CENTREX Loreal</t>
  </si>
  <si>
    <t>Programa Integral de Excel</t>
  </si>
  <si>
    <t xml:space="preserve">Jan 31 2017 </t>
  </si>
  <si>
    <t>Delegación Cuauhtemoc</t>
  </si>
  <si>
    <t>Plan Anual 2017</t>
  </si>
  <si>
    <t xml:space="preserve">Mar 21 2017 </t>
  </si>
  <si>
    <t>Esperando aprobación</t>
  </si>
  <si>
    <t>Grupo México</t>
  </si>
  <si>
    <t xml:space="preserve">Diplomado de Habilidades Gerenciales </t>
  </si>
  <si>
    <t xml:space="preserve">Oct 14 2016 </t>
  </si>
  <si>
    <t>FUJIFILM</t>
  </si>
  <si>
    <t>Propuesta de coaching ejecutivo</t>
  </si>
  <si>
    <t xml:space="preserve">Jun 29 2016 </t>
  </si>
  <si>
    <t>Tracusa</t>
  </si>
  <si>
    <t>Curso Excel Básico</t>
  </si>
  <si>
    <t xml:space="preserve">Jan 16 2017 </t>
  </si>
  <si>
    <t>SUPREMA CORTE DE JUSTICIA DE LA NACIÓN</t>
  </si>
  <si>
    <t>Curso Cómo atender requerimientos de una auditoría</t>
  </si>
  <si>
    <t>DINA</t>
  </si>
  <si>
    <t>Taller ROI</t>
  </si>
  <si>
    <t xml:space="preserve">Feb 14 2017 </t>
  </si>
  <si>
    <t>PAVISA</t>
  </si>
  <si>
    <t>Taller de Negociación</t>
  </si>
  <si>
    <t xml:space="preserve">Mar  1 2017 </t>
  </si>
  <si>
    <t>Propuesta revisada por el Cliente</t>
  </si>
  <si>
    <t>XANIK</t>
  </si>
  <si>
    <t xml:space="preserve">Programa de Planeación Estratégica y Seguimiento a Resultados </t>
  </si>
  <si>
    <t xml:space="preserve">Dec  6 2016 </t>
  </si>
  <si>
    <t xml:space="preserve">Programa de Integración PAVISA </t>
  </si>
  <si>
    <t>Sacmag de mexico</t>
  </si>
  <si>
    <t>Curso Comunicación asertiva</t>
  </si>
  <si>
    <t xml:space="preserve">Mar 23 2017 </t>
  </si>
  <si>
    <t>Taller. Trabajo en equipo</t>
  </si>
  <si>
    <t>Curso Redacción de informes</t>
  </si>
  <si>
    <t>Team Building</t>
  </si>
  <si>
    <t>Curso Liderazgo</t>
  </si>
  <si>
    <t>Curso. Presentaciones efectivas</t>
  </si>
  <si>
    <t xml:space="preserve">Mar 31 2017 </t>
  </si>
  <si>
    <t>Curso. Negociación</t>
  </si>
  <si>
    <t>Mizohu Bank</t>
  </si>
  <si>
    <t>Curso de auditoria control interno para la prevención de fraude</t>
  </si>
  <si>
    <t xml:space="preserve">Jan 27 2017 </t>
  </si>
  <si>
    <t xml:space="preserve">Cierre del programa de ejercicio fiscal </t>
  </si>
  <si>
    <t>Contabilidad básica</t>
  </si>
  <si>
    <t>Instrumentos financieros derivados</t>
  </si>
  <si>
    <t>Calificación de cartera</t>
  </si>
  <si>
    <t>Impuestos</t>
  </si>
  <si>
    <t>Nominas</t>
  </si>
  <si>
    <t>Régimen fiscal de sueldos y salarios</t>
  </si>
  <si>
    <t>Chesterton Mexicana</t>
  </si>
  <si>
    <t xml:space="preserve">Jan 30 2017 </t>
  </si>
  <si>
    <t>Curso.Capacitación por protocolos</t>
  </si>
  <si>
    <t xml:space="preserve">Apr  3 2017 </t>
  </si>
  <si>
    <t>Banco Invex  S.A.</t>
  </si>
  <si>
    <t>Accountability</t>
  </si>
  <si>
    <t>Unifin Financiero</t>
  </si>
  <si>
    <t xml:space="preserve">Curso de Donatarias Autorizadas </t>
  </si>
  <si>
    <t xml:space="preserve">Mar 15 2017 </t>
  </si>
  <si>
    <t>Aspros</t>
  </si>
  <si>
    <t>Taller de Administración de RH</t>
  </si>
  <si>
    <t>Instituto Nacional de Perinatologia</t>
  </si>
  <si>
    <t>Curso Ley Federal de Presupuesto y Responsabilidad Hacendaria</t>
  </si>
  <si>
    <t>Taller de Autoconocimiento</t>
  </si>
  <si>
    <t>Taller de excelencia en el servicio y atención al público</t>
  </si>
  <si>
    <t>Taller de manejo de emociones y sentimientos</t>
  </si>
  <si>
    <t xml:space="preserve">Taller de Toma de decisiones </t>
  </si>
  <si>
    <t xml:space="preserve">Coppel </t>
  </si>
  <si>
    <t>Taller de pensamiento esbelto en operaciones y administración</t>
  </si>
  <si>
    <t>Curso de pensamiento esbelto en operaciones y administración</t>
  </si>
  <si>
    <t xml:space="preserve">Diplomado en Logística y Administración de la Cadena de Suministros </t>
  </si>
  <si>
    <t>CFE</t>
  </si>
  <si>
    <t xml:space="preserve">Taller Plan de Negocios </t>
  </si>
  <si>
    <t>Taller de Planeación Estratégica de RH</t>
  </si>
  <si>
    <t>Taller de Efectividad en la Comunicación</t>
  </si>
  <si>
    <t xml:space="preserve">Taller de Técnicas de Supervisión </t>
  </si>
  <si>
    <t>Hotel NH Querétaro.</t>
  </si>
  <si>
    <t>Liderazgo</t>
  </si>
  <si>
    <t xml:space="preserve">Mar 10 2017 </t>
  </si>
  <si>
    <t xml:space="preserve">Taller de Liderazgo Coaching y mejores prácticas </t>
  </si>
  <si>
    <t>EATON</t>
  </si>
  <si>
    <t>Curso Logistica en Comercio Internacional</t>
  </si>
  <si>
    <t xml:space="preserve">Mar  9 2017 </t>
  </si>
  <si>
    <t>CINEPOLIS</t>
  </si>
  <si>
    <t>Programa de Benchmark y Pricing</t>
  </si>
  <si>
    <t xml:space="preserve">Mar 27 2017 </t>
  </si>
  <si>
    <t>SEXY JEANS</t>
  </si>
  <si>
    <t>Programa para el desarrollo de expertos en Excel</t>
  </si>
  <si>
    <t>IMSS - Discapacidad (Instituto Mexicano del Seguro Social)</t>
  </si>
  <si>
    <t xml:space="preserve">Congreso de Discapacidad </t>
  </si>
  <si>
    <t>Curso Date cuenta y toma en cuenta</t>
  </si>
  <si>
    <t>CursoDerechos Humanos y Discapacidad</t>
  </si>
  <si>
    <t>Curso ISO 9001:2015</t>
  </si>
  <si>
    <t>Programa de Excel</t>
  </si>
  <si>
    <t>Ayuntamiento de Tlalnepantla</t>
  </si>
  <si>
    <t>Curso Derecho Administrativo</t>
  </si>
  <si>
    <t>Curso Juicios de Amparo</t>
  </si>
  <si>
    <t>CFE Valle Mexico Norte</t>
  </si>
  <si>
    <t xml:space="preserve">Programa para la Gestión de la Estrategia CFE </t>
  </si>
  <si>
    <t>Bradesco</t>
  </si>
  <si>
    <t xml:space="preserve">Escuela de Liderazgo </t>
  </si>
  <si>
    <t xml:space="preserve">Mar 28 2017 </t>
  </si>
  <si>
    <t xml:space="preserve">Escuela de Ventas </t>
  </si>
  <si>
    <t>SMART TEACHING</t>
  </si>
  <si>
    <t xml:space="preserve">Programa de ventas </t>
  </si>
  <si>
    <t xml:space="preserve">Programa de Atracción del Talento </t>
  </si>
  <si>
    <t>Comisión Nacional de Protección Social en Salud</t>
  </si>
  <si>
    <t xml:space="preserve">Cursos varios </t>
  </si>
  <si>
    <t>Grupo Ruz</t>
  </si>
  <si>
    <t xml:space="preserve">Mar 22 2017 </t>
  </si>
  <si>
    <t>Privalia</t>
  </si>
  <si>
    <t>Coaching ejecutivo</t>
  </si>
  <si>
    <t xml:space="preserve">Apr  4 2017 </t>
  </si>
  <si>
    <t>Fundacion Dondé</t>
  </si>
  <si>
    <t>Curso Calificación de cartera crediticia</t>
  </si>
  <si>
    <t xml:space="preserve">Apr  7 2017 </t>
  </si>
  <si>
    <t>Veolia</t>
  </si>
  <si>
    <t>Diplomado NEW GENERATION LEADERS</t>
  </si>
  <si>
    <t>Codere</t>
  </si>
  <si>
    <t>Diplomado de Lideres en Desarrollo</t>
  </si>
  <si>
    <t xml:space="preserve">Feb 20 2017 </t>
  </si>
  <si>
    <t>Total System Services de México</t>
  </si>
  <si>
    <t xml:space="preserve">Programa de Continuidad Académica </t>
  </si>
  <si>
    <t>British And American Tabbaco México</t>
  </si>
  <si>
    <t>Curso Powerpoint</t>
  </si>
  <si>
    <t xml:space="preserve">Apr  5 2017 </t>
  </si>
  <si>
    <t>Curso Presentaciones efectivas</t>
  </si>
  <si>
    <t>Taller de Excel</t>
  </si>
  <si>
    <t>SHF (Sociedad Hipotecaria Federal)</t>
  </si>
  <si>
    <t xml:space="preserve">Matriz de administración de riesgos </t>
  </si>
  <si>
    <t>Riesgo de crédito / operacional</t>
  </si>
  <si>
    <t>Curso. Riesgos Financieros</t>
  </si>
  <si>
    <t>Curso. Administración de Riesgos</t>
  </si>
  <si>
    <t>Derivados financieros y su relación con riesgo de mercado y crédito</t>
  </si>
  <si>
    <t>Liconsa</t>
  </si>
  <si>
    <t xml:space="preserve">Feb 10 2017 </t>
  </si>
  <si>
    <t>Pacific Star</t>
  </si>
  <si>
    <t>Programa desarrollo de habilidades comerciales</t>
  </si>
  <si>
    <t xml:space="preserve">Mar 13 2017 </t>
  </si>
  <si>
    <t>Robert Bosch - SLP</t>
  </si>
  <si>
    <t>Formación de Instructores Internos EC0217</t>
  </si>
  <si>
    <t xml:space="preserve">Mar 17 2017 </t>
  </si>
  <si>
    <t>Grupo Zorro Abarrotero</t>
  </si>
  <si>
    <t>Análisis de clima laboral</t>
  </si>
  <si>
    <t xml:space="preserve">Mar 14 2017 </t>
  </si>
  <si>
    <t>Senstar Latin America</t>
  </si>
  <si>
    <t>Seminario- Acoso Laboral</t>
  </si>
  <si>
    <t>Industrias Farmacéuticas Andrómaco</t>
  </si>
  <si>
    <t>Escuela de Ventas</t>
  </si>
  <si>
    <t xml:space="preserve">Feb 21 2017 </t>
  </si>
  <si>
    <t>Dhap S.A. de C.V.</t>
  </si>
  <si>
    <t>Curso. Liderazgo</t>
  </si>
  <si>
    <t>Daimler</t>
  </si>
  <si>
    <t>Talleres Inteligencia Emocional Manejo de Conflictos y Diferencias Generacionales</t>
  </si>
  <si>
    <t>APSISI</t>
  </si>
  <si>
    <t>Varios programas</t>
  </si>
  <si>
    <t>Grupo Orsa</t>
  </si>
  <si>
    <t>Taller de CFDI's versión 3.3</t>
  </si>
  <si>
    <t xml:space="preserve">Mar 30 2017 </t>
  </si>
  <si>
    <t>Mer Group</t>
  </si>
  <si>
    <t>Taller. El líder como coach</t>
  </si>
  <si>
    <t xml:space="preserve">Apr 18 2017 </t>
  </si>
  <si>
    <t>IMSS (Instituto Mexicano del Seguro Social)</t>
  </si>
  <si>
    <t>Seminario Finanzas Públicas</t>
  </si>
  <si>
    <t xml:space="preserve">Mar  4 2017 </t>
  </si>
  <si>
    <t>Hotel Four Points by Sheraton Queretaro</t>
  </si>
  <si>
    <t>Diagnóstico</t>
  </si>
  <si>
    <t>Camara Mexicana De La Construcción</t>
  </si>
  <si>
    <t>Formación de instructores</t>
  </si>
  <si>
    <t xml:space="preserve">Mar 24 2017 </t>
  </si>
  <si>
    <t>INCAN (Instituto Nacional de Cancerología)</t>
  </si>
  <si>
    <t>Curso de planeación estratégica</t>
  </si>
  <si>
    <t>Administración de hospitales nivel básico</t>
  </si>
  <si>
    <t>Chupa Chups Industrial Mexicana</t>
  </si>
  <si>
    <t>Conferencias de alto impacto para la gestión estratégica de empresas familiares</t>
  </si>
  <si>
    <t>Librerías Gandhi</t>
  </si>
  <si>
    <t>Líderes coaches</t>
  </si>
  <si>
    <t>Plaka Mexico ( Comex)</t>
  </si>
  <si>
    <t>Temas Varios de capacitación (Técnicos y de servicio)</t>
  </si>
  <si>
    <t>TI Automotive</t>
  </si>
  <si>
    <t>Seminario Core Tools</t>
  </si>
  <si>
    <t>Transición a la Norma ISO</t>
  </si>
  <si>
    <t>BRP México, S.A. de C.V.</t>
  </si>
  <si>
    <t>Taller de Negociación y manejo de  conflictos</t>
  </si>
  <si>
    <t>Taller para el Manejo de Conflictos</t>
  </si>
  <si>
    <t>Taller de Inteligencia Emocional</t>
  </si>
  <si>
    <t>Taller de Atención y Servicio al Cliente</t>
  </si>
  <si>
    <t>Inprotec SA de CV</t>
  </si>
  <si>
    <t>Formación de Lideres</t>
  </si>
  <si>
    <t>Hotel Ibis Querétaro</t>
  </si>
  <si>
    <t>HELVEX</t>
  </si>
  <si>
    <t>Programas Temas Financieros</t>
  </si>
  <si>
    <t xml:space="preserve">Mar  8 2017 </t>
  </si>
  <si>
    <t>Sociedad Fnanciera Campesina (SOFICAM SOFOM)</t>
  </si>
  <si>
    <t>Programa Promotores Temas Financieros</t>
  </si>
  <si>
    <t>Televisa</t>
  </si>
  <si>
    <t>Taller de gestión del cambio</t>
  </si>
  <si>
    <t>RH Shipping</t>
  </si>
  <si>
    <t>Servicio al Cliente</t>
  </si>
  <si>
    <t>El Calvario</t>
  </si>
  <si>
    <t>Programa de SHI</t>
  </si>
  <si>
    <t>Grupo Mavy</t>
  </si>
  <si>
    <t>Taller de Seguridad Social</t>
  </si>
  <si>
    <t xml:space="preserve">Feb  8 2017 </t>
  </si>
  <si>
    <t xml:space="preserve">Curso de Open Office </t>
  </si>
  <si>
    <t>Woco Tech de Mexico</t>
  </si>
  <si>
    <t>Transición ISO 9001:2015.</t>
  </si>
  <si>
    <t>APQP</t>
  </si>
  <si>
    <t>Excel</t>
  </si>
  <si>
    <t>SCANIA</t>
  </si>
  <si>
    <t>Taller Técnicas efectivas  de Presentación de impacto</t>
  </si>
  <si>
    <t>Auditoria Superior de la Federación (ASF)</t>
  </si>
  <si>
    <t>Módulo Desarrollo Humano. E Learning</t>
  </si>
  <si>
    <t xml:space="preserve">Apr 10 2017 </t>
  </si>
  <si>
    <t>Módulo Gestión del Cambio y Comunicación Org. E Learning</t>
  </si>
  <si>
    <t>Módulo Trabajo en Equipo. E Learning</t>
  </si>
  <si>
    <t>Módulo Negociación. E Learning</t>
  </si>
  <si>
    <t>Módulo Toma de Desiciones y resolución de conflictos. E Learning</t>
  </si>
  <si>
    <t>Módulo Planeación Estrategica. E Learning</t>
  </si>
  <si>
    <t>Módulo Liderago. E Learning</t>
  </si>
  <si>
    <t>Hoteles Camino Real</t>
  </si>
  <si>
    <t>Desarrollo de Competencias Gerenciales</t>
  </si>
  <si>
    <t>Farmacos Continentales</t>
  </si>
  <si>
    <t>Talleres Habilidades Gerenciales</t>
  </si>
  <si>
    <t>Grupo Presidente</t>
  </si>
  <si>
    <t>Programa de capacitación 2017</t>
  </si>
  <si>
    <t xml:space="preserve">Apr 17 2017 </t>
  </si>
  <si>
    <t>Cinbersol</t>
  </si>
  <si>
    <t>ANI Medical Abbott</t>
  </si>
  <si>
    <t xml:space="preserve">Apr  6 2017 </t>
  </si>
  <si>
    <t>Curso. Administración de proyectos</t>
  </si>
  <si>
    <t>Cotización cursos de capacitación 2017</t>
  </si>
  <si>
    <t>Tiendas 3B</t>
  </si>
  <si>
    <t xml:space="preserve">Jan 20 2017 </t>
  </si>
  <si>
    <t>CONACULTA (Consejo Nacional para la Cultura y las Artes)</t>
  </si>
  <si>
    <t>Curso de Habilidades Gerenciales a distancia</t>
  </si>
  <si>
    <t>Grupo Ordás (Seguros y Fianzas)</t>
  </si>
  <si>
    <t>E- LEARNING</t>
  </si>
  <si>
    <t>Global Hitss</t>
  </si>
  <si>
    <t>Tutoria. Redacción ejecutiva</t>
  </si>
  <si>
    <t>Escuela de Administración Pública del Distrito Federal</t>
  </si>
  <si>
    <t>Profesionalización de Servidores Públicos</t>
  </si>
  <si>
    <t xml:space="preserve">Feb  1 2017 </t>
  </si>
  <si>
    <t xml:space="preserve">American Tower </t>
  </si>
  <si>
    <t>Conferencia. Innovación</t>
  </si>
  <si>
    <t>Seminario. Innovación</t>
  </si>
  <si>
    <t>Innovación con una visión estratégica</t>
  </si>
  <si>
    <t>Delegación Álvaro Obregón</t>
  </si>
  <si>
    <t xml:space="preserve">Plan de Capacitación Anual </t>
  </si>
  <si>
    <t>Finestra Asesores Financieros</t>
  </si>
  <si>
    <t>Curso Finanzas Bursátiles</t>
  </si>
  <si>
    <t>Curso Ventas</t>
  </si>
  <si>
    <t>Promotora Social México</t>
  </si>
  <si>
    <t>Conferencia: Imagen Personal</t>
  </si>
  <si>
    <t>Credito Fácil</t>
  </si>
  <si>
    <t>Inmetmatic</t>
  </si>
  <si>
    <t>Kaizen mejora continua de procesos</t>
  </si>
  <si>
    <t>Domun Hotel Queretaro</t>
  </si>
  <si>
    <t>Ventas</t>
  </si>
  <si>
    <t xml:space="preserve">Mar 16 2017 </t>
  </si>
  <si>
    <t>Farmacias Similares</t>
  </si>
  <si>
    <t>Programa E-learning</t>
  </si>
  <si>
    <t>HGM (Hospital General de México Dr. Eduardo Liceaga)</t>
  </si>
  <si>
    <t xml:space="preserve">Programa anual de capacitación </t>
  </si>
  <si>
    <t xml:space="preserve">Mar  2 2017 </t>
  </si>
  <si>
    <t>Conferencia comunicación y lederazgo</t>
  </si>
  <si>
    <t xml:space="preserve">Feb 28 2017 </t>
  </si>
  <si>
    <t>Preparatoria Liceo Corregidora</t>
  </si>
  <si>
    <t>Orientación a resultados</t>
  </si>
  <si>
    <t>Fianzas Atlas</t>
  </si>
  <si>
    <t>Curso Estados Financieros</t>
  </si>
  <si>
    <t>Especialidad 2016</t>
  </si>
  <si>
    <t>Diplomados 2016</t>
  </si>
  <si>
    <t>AFORE XXI</t>
  </si>
  <si>
    <t>Programa de formación 2016</t>
  </si>
  <si>
    <t>HILTON</t>
  </si>
  <si>
    <t>Continuación 2015</t>
  </si>
  <si>
    <t>Evaluación de Pontencial</t>
  </si>
  <si>
    <t>Artículos 2016</t>
  </si>
  <si>
    <t>EBC</t>
  </si>
  <si>
    <t>Procesos</t>
  </si>
  <si>
    <t>LIQUID</t>
  </si>
  <si>
    <t>Formación institucional 2016</t>
  </si>
  <si>
    <t>G MARTÍ</t>
  </si>
  <si>
    <t>11 Evaluaciones de potencial</t>
  </si>
  <si>
    <t>KRESTON</t>
  </si>
  <si>
    <t>Manejo del Cambio</t>
  </si>
  <si>
    <t>Diplomado Líderes G1</t>
  </si>
  <si>
    <t>Diplomado Gestión del Capital Humano</t>
  </si>
  <si>
    <t>TRW</t>
  </si>
  <si>
    <t>STACEY SYMONDS</t>
  </si>
  <si>
    <t>Curso Contabilidad</t>
  </si>
  <si>
    <t>H. CAMINO REAL</t>
  </si>
  <si>
    <t>Asesoría Control y Calidad</t>
  </si>
  <si>
    <t>IMMEX</t>
  </si>
  <si>
    <t>CENEVAL</t>
  </si>
  <si>
    <t>Diplomado GEFE Virtual</t>
  </si>
  <si>
    <t>Adminsitración de Proyectos</t>
  </si>
  <si>
    <t>Programa de Habilitación</t>
  </si>
  <si>
    <t>Diplomado Administración</t>
  </si>
  <si>
    <t>Avance Primer Trimestre 2017</t>
  </si>
  <si>
    <t>Karen Sola</t>
  </si>
  <si>
    <t>EMP131682</t>
  </si>
  <si>
    <t>Taller Brandig Personal</t>
  </si>
  <si>
    <t>EMP132056</t>
  </si>
  <si>
    <t>OPERADORA WINGS</t>
  </si>
  <si>
    <t>Taller LTO Virtual</t>
  </si>
  <si>
    <t>EMP132264</t>
  </si>
  <si>
    <t>GRUPO FARMACOS (INNOVACIÓN)</t>
  </si>
  <si>
    <t>Curso formación de Instructores</t>
  </si>
  <si>
    <t>CAMINO REAL</t>
  </si>
  <si>
    <t>Taller Presentaciones Impacto</t>
  </si>
  <si>
    <t>Complemento ceritificación</t>
  </si>
  <si>
    <t>Actualización Libro Electrónico</t>
  </si>
  <si>
    <t>BOSCH</t>
  </si>
  <si>
    <t>Certificación Mentoring</t>
  </si>
  <si>
    <t>Desarrollo de Artículos 4 de 12</t>
  </si>
  <si>
    <t>Sustituye a la EMP124652</t>
  </si>
  <si>
    <t>EMP133605</t>
  </si>
  <si>
    <t>Sustituye a la EMP111941 y a la EMP114439</t>
  </si>
  <si>
    <t>EMP133604</t>
  </si>
  <si>
    <t>EMP133606</t>
  </si>
  <si>
    <t>Desarrollo de Artículos 5 de 12</t>
  </si>
  <si>
    <t>EBC103-17</t>
  </si>
  <si>
    <t>EBC104-17</t>
  </si>
  <si>
    <t>EBC105-17</t>
  </si>
  <si>
    <t>EBC106, EBC107, EBC108-17</t>
  </si>
  <si>
    <t>EBC109-17</t>
  </si>
  <si>
    <t>EBC110-17</t>
  </si>
  <si>
    <t>EBC111-17</t>
  </si>
  <si>
    <t>Módulo 1, Libro Electrónico, Desarrollo</t>
  </si>
  <si>
    <t>DELEGACIÓN CUAUHTÉMOC</t>
  </si>
  <si>
    <t>Plan anual de capacitación</t>
  </si>
  <si>
    <t>EBC112-EBC117-17</t>
  </si>
  <si>
    <t>EBC118-17</t>
  </si>
  <si>
    <t>EBC119-17</t>
  </si>
  <si>
    <t>EBC120-17</t>
  </si>
  <si>
    <t>EBC121-17</t>
  </si>
  <si>
    <t>EMP134427</t>
  </si>
  <si>
    <t>EMP134531</t>
  </si>
  <si>
    <t>COFICAB</t>
  </si>
  <si>
    <t>Taller Administración de Proyectos</t>
  </si>
  <si>
    <t>Liderazgo orientado a resultados</t>
  </si>
  <si>
    <t>Cerrado en 2016</t>
  </si>
  <si>
    <t>BANOBRAS</t>
  </si>
  <si>
    <t>E-learning</t>
  </si>
  <si>
    <t>FUNDACIÓN DONDÉ</t>
  </si>
  <si>
    <t>Curso Calificación de Cartera</t>
  </si>
  <si>
    <t>Formación de Mentores</t>
  </si>
  <si>
    <t>Evaluación y Certificación</t>
  </si>
  <si>
    <t>EMP134588</t>
  </si>
  <si>
    <t>Facturación</t>
  </si>
  <si>
    <t>INGRESOS</t>
  </si>
  <si>
    <t>Venta</t>
  </si>
  <si>
    <t>Cobranza</t>
  </si>
  <si>
    <t>Progrma Anual</t>
  </si>
  <si>
    <t>Modelo de Competencias</t>
  </si>
  <si>
    <t>Programa Liderazgo</t>
  </si>
  <si>
    <t>INCAN</t>
  </si>
  <si>
    <t>Curso Planeación Estrátegica</t>
  </si>
  <si>
    <t>VEOLIA</t>
  </si>
  <si>
    <t>PRIVALIA</t>
  </si>
  <si>
    <t>Semipresencial</t>
  </si>
  <si>
    <t>Evaluación de Potencial Mzo</t>
  </si>
  <si>
    <t>INE</t>
  </si>
  <si>
    <t>Reclutamiento y Selección</t>
  </si>
  <si>
    <t>Finanzas para No Financieros</t>
  </si>
  <si>
    <t>TIENDAS 3B</t>
  </si>
  <si>
    <t>Desarrollo de Habilidades Gerenciales</t>
  </si>
  <si>
    <t>CHUFANI</t>
  </si>
  <si>
    <t>Taller de lectura rápida</t>
  </si>
  <si>
    <t>Inteligencia Emocional Faciliadores</t>
  </si>
  <si>
    <t>GM-SLP</t>
  </si>
  <si>
    <t>Imagen y Comunicación</t>
  </si>
  <si>
    <t>RYDER</t>
  </si>
  <si>
    <t>Curso Estadística</t>
  </si>
  <si>
    <t>Asesoría para estrategia EndoMKT</t>
  </si>
  <si>
    <t>FINANCIERA NACIONAL</t>
  </si>
  <si>
    <t>Taller Técnicas de Cobranza</t>
  </si>
  <si>
    <t>PORTINOX</t>
  </si>
  <si>
    <t>Excel Financiero</t>
  </si>
  <si>
    <t>OMRON</t>
  </si>
  <si>
    <t>Taller de Control Interno</t>
  </si>
  <si>
    <t>Curso Presentaciones Alto Impacto</t>
  </si>
  <si>
    <t>FRAICHE</t>
  </si>
  <si>
    <t>Cultura de servicio</t>
  </si>
  <si>
    <t>ROI</t>
  </si>
  <si>
    <t>BDI Project</t>
  </si>
  <si>
    <t>Perfeccionamiento Gerencial</t>
  </si>
  <si>
    <t>3 Evaluaciones de Potencial</t>
  </si>
  <si>
    <t>Curso de Finanzas para No Financieros</t>
  </si>
  <si>
    <t>LTO Presencial</t>
  </si>
  <si>
    <t>LTT Presencial</t>
  </si>
  <si>
    <t>CUMMINS</t>
  </si>
  <si>
    <t>Curso Planeación Financiera</t>
  </si>
  <si>
    <t xml:space="preserve">LTT Virtual </t>
  </si>
  <si>
    <t>Análisis Contable</t>
  </si>
  <si>
    <t>GRISI</t>
  </si>
  <si>
    <t>Curso Pensamiento Financiero</t>
  </si>
  <si>
    <t>EMP136540</t>
  </si>
  <si>
    <t>SERVICIO GEOLÓGICO MEXICANO</t>
  </si>
  <si>
    <t>MATC SERVICIOS</t>
  </si>
  <si>
    <t>Conferencia Prevensión Acoso Laboral</t>
  </si>
  <si>
    <t>Vacante</t>
  </si>
  <si>
    <t>EMP136910</t>
  </si>
  <si>
    <t xml:space="preserve">Módulo 18 </t>
  </si>
  <si>
    <t>EMP136909</t>
  </si>
  <si>
    <t>KANT</t>
  </si>
  <si>
    <t>EMP136908</t>
  </si>
  <si>
    <t>TALENTED PEOPLE</t>
  </si>
  <si>
    <t>EMP137114</t>
  </si>
  <si>
    <t>SCANIA COMERCIAL</t>
  </si>
  <si>
    <t>Presentaciones de Alto Impacto</t>
  </si>
  <si>
    <t>EMP137115</t>
  </si>
  <si>
    <t>EMP137295</t>
  </si>
  <si>
    <t>VOH COMERCIALIZADORA</t>
  </si>
  <si>
    <t>Taller Actualización de Credito</t>
  </si>
  <si>
    <t>EMP137294</t>
  </si>
  <si>
    <t>EMP114443</t>
  </si>
  <si>
    <t>NUBAJ Y NUBAJ</t>
  </si>
  <si>
    <t>Sustituye a la EMP111285 PROGRAMA DEL 2016</t>
  </si>
  <si>
    <t>Bajío</t>
  </si>
  <si>
    <t>-</t>
  </si>
  <si>
    <t>EBC122-17</t>
  </si>
  <si>
    <t>EBC123-17</t>
  </si>
  <si>
    <t>EBC124-17</t>
  </si>
  <si>
    <t>EBC125-17</t>
  </si>
  <si>
    <t>EBC130-17</t>
  </si>
  <si>
    <t>EBC131-17</t>
  </si>
  <si>
    <t>EBC038-17</t>
  </si>
  <si>
    <t>EBC043,EBC118,EBC119-17</t>
  </si>
  <si>
    <t>EBC040-17</t>
  </si>
  <si>
    <t>Finanzas para no Financieros</t>
  </si>
  <si>
    <t>EMP138114</t>
  </si>
  <si>
    <t>Taller Cultura de Servicios</t>
  </si>
  <si>
    <t>PERSONAL CON CAPACIDADES DIFERENTES (CODERE)</t>
  </si>
  <si>
    <t>EMP138120</t>
  </si>
  <si>
    <t>Sustituye al folio EMP133757</t>
  </si>
  <si>
    <t>EMP138767</t>
  </si>
  <si>
    <t>EMP138346</t>
  </si>
  <si>
    <t>Certificación EBC en ventas</t>
  </si>
  <si>
    <t>EMP138347</t>
  </si>
  <si>
    <t>Fundación Dondé</t>
  </si>
  <si>
    <t>Taller de Certificación</t>
  </si>
  <si>
    <t>EMP138508</t>
  </si>
  <si>
    <t>Módulo 19</t>
  </si>
  <si>
    <t>Desarrollo de Artículos 6 de 12</t>
  </si>
  <si>
    <t>EMP138509</t>
  </si>
  <si>
    <t>EMP138641</t>
  </si>
  <si>
    <t>Taller Cultura de Servicios (Grupo 4 y 5)</t>
  </si>
  <si>
    <t>EMP138642</t>
  </si>
  <si>
    <t>Taller Cultura de Servicios (Grupo 6)</t>
  </si>
  <si>
    <t>EMP138643</t>
  </si>
  <si>
    <t>Taller Cultura de Servicios (Grupo 7)</t>
  </si>
  <si>
    <t xml:space="preserve">Emprendimiento </t>
  </si>
  <si>
    <t>Diplomado Habilidades Gerenciales</t>
  </si>
  <si>
    <t>Administración de Proyectos G2</t>
  </si>
  <si>
    <t>Sustituye a la EMP138116</t>
  </si>
  <si>
    <t>EMP139881</t>
  </si>
  <si>
    <t>EMP139231</t>
  </si>
  <si>
    <t>MIZUHO BANK</t>
  </si>
  <si>
    <t>Estados y análisis Financiero</t>
  </si>
  <si>
    <t>Seminario Innovación</t>
  </si>
  <si>
    <t>Conferencia Innovación</t>
  </si>
  <si>
    <t>Redacción Ejecutiva</t>
  </si>
  <si>
    <t>FRACSA ALLOYS</t>
  </si>
  <si>
    <t>Evaluación de Potencial</t>
  </si>
  <si>
    <t>EBC133-17</t>
  </si>
  <si>
    <t>EBC134-17</t>
  </si>
  <si>
    <t>EBC135-17</t>
  </si>
  <si>
    <t xml:space="preserve">SEDESO </t>
  </si>
  <si>
    <t>EBC136,EBC137,EBC138-17</t>
  </si>
  <si>
    <t>EBC139-17</t>
  </si>
  <si>
    <t>EBC140-17</t>
  </si>
  <si>
    <t>EBC141-17</t>
  </si>
  <si>
    <t>EBC142-17</t>
  </si>
  <si>
    <t>EBC143-17</t>
  </si>
  <si>
    <t>EBC126,EBC127,EBC128,EBC129,EBC144-17</t>
  </si>
  <si>
    <t>EBC145-EBC157-17</t>
  </si>
  <si>
    <t>EBC158-EBC167-17</t>
  </si>
  <si>
    <t>EBC168-17</t>
  </si>
  <si>
    <t>EMP141799</t>
  </si>
  <si>
    <t>Programa de Capacitación</t>
  </si>
  <si>
    <t>EMP141561</t>
  </si>
  <si>
    <t>CAMARA DE DIPUTADOS</t>
  </si>
  <si>
    <t>Operaciones Financieras Derivados</t>
  </si>
  <si>
    <t>SIN FACTURA</t>
  </si>
  <si>
    <t>EBC Rectoría</t>
  </si>
  <si>
    <t>Programa Interno</t>
  </si>
  <si>
    <t>Víctor Briseño autorizo reflejarlo en meta y ellos haran el ajuste en ingreso para nosotros  20-06</t>
  </si>
  <si>
    <t>ALIAXIS LATINOAMÉRICA</t>
  </si>
  <si>
    <t>FIANZAS ATLAS</t>
  </si>
  <si>
    <t>Administración del Tiempo</t>
  </si>
  <si>
    <t>Comunicación</t>
  </si>
  <si>
    <t xml:space="preserve">Traspaso de Saldo </t>
  </si>
  <si>
    <t>Gestión y Liderazgo para Administrativos EBC</t>
  </si>
  <si>
    <t>IMSS</t>
  </si>
  <si>
    <t>Contabilidad Gubernamental</t>
  </si>
  <si>
    <t>EBC169-17</t>
  </si>
  <si>
    <t>EBC170-17</t>
  </si>
  <si>
    <t>BAJÍO</t>
  </si>
  <si>
    <t>EBC171-17</t>
  </si>
  <si>
    <t>EBC172-17</t>
  </si>
  <si>
    <t>Sustituye a la EMP129878</t>
  </si>
  <si>
    <t>Sustituye a la EMP129879</t>
  </si>
  <si>
    <t>EMP143644</t>
  </si>
  <si>
    <t>EMP143645</t>
  </si>
  <si>
    <t>EMP143648</t>
  </si>
  <si>
    <t>EMP143624</t>
  </si>
  <si>
    <t>Escuela de Liderazgo  4 de 5</t>
  </si>
  <si>
    <t>EMP143623</t>
  </si>
  <si>
    <t>Módulo 20</t>
  </si>
  <si>
    <t>EMP143752</t>
  </si>
  <si>
    <t>Desarrollo de Artículos 7 de 12</t>
  </si>
  <si>
    <t>EMP143840</t>
  </si>
  <si>
    <t>MPI PRODUCTS</t>
  </si>
  <si>
    <t>WESTERN UNION</t>
  </si>
  <si>
    <t>EBC041-17</t>
  </si>
  <si>
    <t>EBC042-17</t>
  </si>
  <si>
    <t>EMP144119</t>
  </si>
  <si>
    <t>Curso análisis de estados financieros</t>
  </si>
  <si>
    <t>EMP144277</t>
  </si>
  <si>
    <t>PROACTIVA (VEOLIA)</t>
  </si>
  <si>
    <t>Diplomado Inspira</t>
  </si>
  <si>
    <t>EMP144257</t>
  </si>
  <si>
    <t>EMP144258</t>
  </si>
  <si>
    <t>EMP144280</t>
  </si>
  <si>
    <t>GRISI HNOS</t>
  </si>
  <si>
    <t>EMP144371</t>
  </si>
  <si>
    <t>AFORE XXI BANORTE</t>
  </si>
  <si>
    <t>Curso Taller Redacción</t>
  </si>
  <si>
    <t>EBC175,EBC176,EBC177,EBC178,EBC179-17</t>
  </si>
  <si>
    <t>SANTANDER</t>
  </si>
  <si>
    <t>Cultura Financiera</t>
  </si>
  <si>
    <t>Curso Administración de Plataformas Educativas</t>
  </si>
  <si>
    <t>Circular Única de Bancos</t>
  </si>
  <si>
    <t>HENKEL</t>
  </si>
  <si>
    <t>Profesionalización de Negocios</t>
  </si>
  <si>
    <t>EMP144842</t>
  </si>
  <si>
    <t>Taller FNF</t>
  </si>
  <si>
    <t>EMP144843</t>
  </si>
  <si>
    <t>Curso Evaluación de Riesgos M1</t>
  </si>
  <si>
    <t>Curso Evaluación de Riesgos M2</t>
  </si>
  <si>
    <t>EMP145151</t>
  </si>
  <si>
    <t>Curso Liderazgo Transformacional 1 de 2</t>
  </si>
  <si>
    <t xml:space="preserve">EMP145883 </t>
  </si>
  <si>
    <t>Impartición del Programa Institucional</t>
  </si>
  <si>
    <t>EMP145884</t>
  </si>
  <si>
    <t>EMP145885</t>
  </si>
  <si>
    <t>EJECUTIVOS DEL PVC</t>
  </si>
  <si>
    <t>Taller de Formación de Instructores G1</t>
  </si>
  <si>
    <t>Taller de Formación de Instructores G2</t>
  </si>
  <si>
    <t>SERVICIOS DE APOYO GDE (WESTERN UNION)</t>
  </si>
  <si>
    <t>GRUPO VALLAS</t>
  </si>
  <si>
    <t>Taller toma de decisiones</t>
  </si>
  <si>
    <t>Actualización Director Comercial</t>
  </si>
  <si>
    <t>EMP146821</t>
  </si>
  <si>
    <t>EMP146822</t>
  </si>
  <si>
    <t>EMP146823</t>
  </si>
  <si>
    <t>Curso Normatividad Crediticia</t>
  </si>
  <si>
    <t>Curso Administración de Plataformas</t>
  </si>
  <si>
    <t>TELORAM</t>
  </si>
  <si>
    <t>Taller Servicio al Cliente</t>
  </si>
  <si>
    <t>LR</t>
  </si>
  <si>
    <t>Luis Rodríguez</t>
  </si>
  <si>
    <t>Facturación sin RVOE al 28-07-17</t>
  </si>
  <si>
    <t>Ventas al 28-07-2017</t>
  </si>
  <si>
    <t>Curso Cartas de Crédito</t>
  </si>
  <si>
    <t>EMP147832</t>
  </si>
  <si>
    <t>Encuesta Lumina</t>
  </si>
  <si>
    <t>Privada</t>
  </si>
  <si>
    <t>Acreeditación de Prácticas</t>
  </si>
  <si>
    <t>Certificación</t>
  </si>
  <si>
    <t>DMG MORI</t>
  </si>
  <si>
    <t>FINCOMUN</t>
  </si>
  <si>
    <t>Inducción Administración del Tiempo</t>
  </si>
  <si>
    <t>GRUPO VITALMEX</t>
  </si>
  <si>
    <t>Programa Anual pagado del 2016</t>
  </si>
  <si>
    <t>Clientes</t>
  </si>
  <si>
    <t>Avance Primer Semestre 2017</t>
  </si>
  <si>
    <t>Proyección de Ventas Meta 2do Semestre</t>
  </si>
  <si>
    <t>Proyección de Ventas Real 2do Semestre</t>
  </si>
  <si>
    <t>PAVISA, FUJI, CHESTERTON, DINA, PAVISA, GRUPO MEXICO, BRADESCO, SACMAG, GAZEL, DICIPA,</t>
  </si>
  <si>
    <t>Fecha Cierre</t>
  </si>
  <si>
    <t>GAZEL MEXICO</t>
  </si>
  <si>
    <t>DICIPA SA DE CV</t>
  </si>
  <si>
    <t>LORD DE MEXICO</t>
  </si>
  <si>
    <t>Blancos Pileso</t>
  </si>
  <si>
    <t>Riot Games</t>
  </si>
  <si>
    <t xml:space="preserve">Nihon Plast </t>
  </si>
  <si>
    <t>ALBEA</t>
  </si>
  <si>
    <t>NIssin Brake</t>
  </si>
  <si>
    <t>Nissan Autocom Qro.</t>
  </si>
  <si>
    <t>Yushiro México</t>
  </si>
  <si>
    <t>GoCREDIT</t>
  </si>
  <si>
    <t>Transportes Julian de Obregon</t>
  </si>
  <si>
    <t>ARQUIMO</t>
  </si>
  <si>
    <t>Fovisste</t>
  </si>
  <si>
    <t>FINAGAM, S.C. DE A.P. DE R.L. DE C.V.</t>
  </si>
  <si>
    <t>FINANCIERA DEL VALLE DE CHIAPAS FIVACH</t>
  </si>
  <si>
    <t>MONTE PIO LUZ SAVINON</t>
  </si>
  <si>
    <t>Deco Seguros</t>
  </si>
  <si>
    <t>Estudios Churubusco</t>
  </si>
  <si>
    <t>Quimica Amtex</t>
  </si>
  <si>
    <t>Constructora Subacuatica Diavaz</t>
  </si>
  <si>
    <t>ISSSTE (Instituto de Seguridad y Servicios Sociales para los Trabajadores del Estado)</t>
  </si>
  <si>
    <t>Yamaha de México</t>
  </si>
  <si>
    <t>Dana ETRAC</t>
  </si>
  <si>
    <t>CREDIRED UNO UNIÓN DE CRÉDITO</t>
  </si>
  <si>
    <t>EMPRENDAMOS FIN</t>
  </si>
  <si>
    <t>FINANCIERA LOS ÁLAMOS</t>
  </si>
  <si>
    <t>CONAGUA</t>
  </si>
  <si>
    <t>Tamex</t>
  </si>
  <si>
    <t>UPL Agro</t>
  </si>
  <si>
    <t>PEMEX  Refinerias</t>
  </si>
  <si>
    <t>Grupo Marti</t>
  </si>
  <si>
    <t>Coca-Cola Femsa</t>
  </si>
  <si>
    <t>Jugos Del Valle</t>
  </si>
  <si>
    <t>Lufthansa Global Bussiness Services</t>
  </si>
  <si>
    <t>Mainbit</t>
  </si>
  <si>
    <t>Consejo de Promoción Turistica de México</t>
  </si>
  <si>
    <t>PROSA Promoción y Operación</t>
  </si>
  <si>
    <t xml:space="preserve">Servicio Geológico Mexicano </t>
  </si>
  <si>
    <t>ZUMA ENERGIA</t>
  </si>
  <si>
    <t>Solución Asea (SOFIPO)</t>
  </si>
  <si>
    <t>Bodegas Alianza</t>
  </si>
  <si>
    <t>Coparmex Morelia</t>
  </si>
  <si>
    <t>Sociedad Financiera Alpura</t>
  </si>
  <si>
    <t>MAN Diesel</t>
  </si>
  <si>
    <t>CAMIC</t>
  </si>
  <si>
    <t>Monte de Piedad</t>
  </si>
  <si>
    <t>Nestlé</t>
  </si>
  <si>
    <t>Sanilock</t>
  </si>
  <si>
    <t>Grupo Pata Negra</t>
  </si>
  <si>
    <t>Caja Morelia Valladolid</t>
  </si>
  <si>
    <t>MyM</t>
  </si>
  <si>
    <t>Dish Morelia</t>
  </si>
  <si>
    <t>Camino Real (Grupo Real Turismo)</t>
  </si>
  <si>
    <t>Cmr Capacitación</t>
  </si>
  <si>
    <t>Banobras</t>
  </si>
  <si>
    <t>Grupo KUO</t>
  </si>
  <si>
    <t>Cámara de Diputados</t>
  </si>
  <si>
    <t xml:space="preserve">SINBIOTIK </t>
  </si>
  <si>
    <t>Lufthansa</t>
  </si>
  <si>
    <t>ASP Integra Opciones</t>
  </si>
  <si>
    <t>CAJA FAMA</t>
  </si>
  <si>
    <t>Crisa Libbey Mexico</t>
  </si>
  <si>
    <t>Industrias Cazel</t>
  </si>
  <si>
    <t>INTRAKAM (Gikam)</t>
  </si>
  <si>
    <t>INVEX</t>
  </si>
  <si>
    <t>ADVENIO</t>
  </si>
  <si>
    <t>Project Arq</t>
  </si>
  <si>
    <t>The Wonderful Company</t>
  </si>
  <si>
    <t>Magna</t>
  </si>
  <si>
    <t>Instituto Tecnológico de Tlalnepantla</t>
  </si>
  <si>
    <t>Principal Financial Group</t>
  </si>
  <si>
    <t>Dahua</t>
  </si>
  <si>
    <t>Coconal</t>
  </si>
  <si>
    <t>CONADIS</t>
  </si>
  <si>
    <t>Bimbo</t>
  </si>
  <si>
    <t xml:space="preserve">Red Ring </t>
  </si>
  <si>
    <t>Lactoproductos La Loma</t>
  </si>
  <si>
    <t>Zinc Nacional</t>
  </si>
  <si>
    <t>FINANCIERA REALIDAD FinReal</t>
  </si>
  <si>
    <t>Grupo Financiero Mifel</t>
  </si>
  <si>
    <t>Nicro</t>
  </si>
  <si>
    <t>Allianz</t>
  </si>
  <si>
    <t>GMP SISTEMAS</t>
  </si>
  <si>
    <t>NTA LOGISTICS</t>
  </si>
  <si>
    <t>Plimeros Nacionales</t>
  </si>
  <si>
    <t>BELIEFF</t>
  </si>
  <si>
    <t>GRUPO VISIÓN</t>
  </si>
  <si>
    <t>Y-Tec Keylex México (YKM)</t>
  </si>
  <si>
    <t>Edenred</t>
  </si>
  <si>
    <t>Sodexo</t>
  </si>
  <si>
    <t>SIEGFRIED Rhein</t>
  </si>
  <si>
    <t>Elementia</t>
  </si>
  <si>
    <t>Microsoft</t>
  </si>
  <si>
    <t>Financiera Emprendedores</t>
  </si>
  <si>
    <t>Citibanamex</t>
  </si>
  <si>
    <t>Adidas Group Mexico</t>
  </si>
  <si>
    <t>Fábrica de Galletas la Moderna</t>
  </si>
  <si>
    <t>Farmacia San Pablo</t>
  </si>
  <si>
    <t>Brenntag</t>
  </si>
  <si>
    <t>Adecco</t>
  </si>
  <si>
    <t>Olympus</t>
  </si>
  <si>
    <t>MICROSOFT (MXP Industrial, S.A. de C.V.)</t>
  </si>
  <si>
    <t>Up Si Vale</t>
  </si>
  <si>
    <t>Mizuho Bank</t>
  </si>
  <si>
    <t>Laboratorio Médico polanco</t>
  </si>
  <si>
    <t>REDPACK</t>
  </si>
  <si>
    <t>BIOPAPPEL</t>
  </si>
  <si>
    <t>Hogan Lovells</t>
  </si>
  <si>
    <t>Compudabo</t>
  </si>
  <si>
    <t>Prendas Mexicanas</t>
  </si>
  <si>
    <t>Manpower</t>
  </si>
  <si>
    <t xml:space="preserve">Industronic </t>
  </si>
  <si>
    <t>Walmart de México</t>
  </si>
  <si>
    <t>Entrepids Mexico</t>
  </si>
  <si>
    <t>Praxair Mexico</t>
  </si>
  <si>
    <t>Restaurantes Toks (Corporativo)</t>
  </si>
  <si>
    <t>Aliaxis Latinoamerica</t>
  </si>
  <si>
    <t>Prosesa</t>
  </si>
  <si>
    <t>SENER (Secretaría de Energía)</t>
  </si>
  <si>
    <t>Nacional Financiera</t>
  </si>
  <si>
    <t>Grupo Frondoso Inmobiliario</t>
  </si>
  <si>
    <t>GP STRATEGIES</t>
  </si>
  <si>
    <t>Investa Bank</t>
  </si>
  <si>
    <t>Iké asistencia</t>
  </si>
  <si>
    <t>PMI Comercio Internacional</t>
  </si>
  <si>
    <t>Minera Mexicana El rosario</t>
  </si>
  <si>
    <t>EBC180,EBC181-17</t>
  </si>
  <si>
    <t>Protocolo de Servicio</t>
  </si>
  <si>
    <t>EBC182-17</t>
  </si>
  <si>
    <t>EBC183-17</t>
  </si>
  <si>
    <t>EBC184,EBC185,EBC186,EBC187-17</t>
  </si>
  <si>
    <t>EBC188-17</t>
  </si>
  <si>
    <t>EBC189-17</t>
  </si>
  <si>
    <t>EBC190-17</t>
  </si>
  <si>
    <t>EBC191-17</t>
  </si>
  <si>
    <t>EBC192-17</t>
  </si>
  <si>
    <t>EBC193-17</t>
  </si>
  <si>
    <t>EBC174-17</t>
  </si>
  <si>
    <t>EBC194,EBC195,EBC196-17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</si>
</sst>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_([$€-2]* #,##0.00_);_([$€-2]* \(#,##0.00\);_([$€-2]* &quot;-&quot;??_)"/>
    <numFmt numFmtId="165" formatCode="#,##0.0"/>
    <numFmt numFmtId="166" formatCode="d/m/yy;@"/>
  </numFmts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Helvetica"/>
      <family val="2"/>
    </font>
    <font>
      <sz val="10"/>
      <name val="Helvetica"/>
      <family val="2"/>
    </font>
    <font>
      <b/>
      <sz val="10"/>
      <color theme="0"/>
      <name val="Helvetic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Helvetic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1" applyNumberFormat="0" applyAlignment="0" applyProtection="0"/>
    <xf numFmtId="164" fontId="1" fillId="0" borderId="0" applyNumberFormat="0" applyFont="0" applyFill="0" applyBorder="0" applyAlignment="0" applyProtection="0"/>
    <xf numFmtId="164" fontId="22" fillId="0" borderId="0" applyNumberFormat="0" applyFont="0" applyFill="0" applyBorder="0" applyAlignment="0" applyProtection="0"/>
    <xf numFmtId="164" fontId="1" fillId="0" borderId="0" applyNumberFormat="0" applyFont="0" applyFill="0" applyBorder="0" applyAlignment="0" applyProtection="0"/>
    <xf numFmtId="164" fontId="22" fillId="0" borderId="0" applyNumberFormat="0" applyFont="0" applyFill="0" applyBorder="0" applyAlignment="0" applyProtection="0"/>
    <xf numFmtId="164" fontId="1" fillId="0" borderId="0" applyNumberFormat="0" applyFont="0" applyFill="0" applyBorder="0" applyAlignment="0" applyProtection="0"/>
    <xf numFmtId="164" fontId="22" fillId="0" borderId="0" applyNumberFormat="0" applyFont="0" applyFill="0" applyBorder="0" applyAlignment="0" applyProtection="0"/>
    <xf numFmtId="164" fontId="1" fillId="0" borderId="0" applyNumberFormat="0" applyFont="0" applyFill="0" applyBorder="0" applyAlignment="0" applyProtection="0"/>
    <xf numFmtId="164" fontId="22" fillId="0" borderId="0" applyNumberFormat="0" applyFont="0" applyFill="0" applyBorder="0" applyAlignment="0" applyProtection="0"/>
    <xf numFmtId="164" fontId="1" fillId="0" borderId="0" applyNumberFormat="0" applyFont="0" applyFill="0" applyBorder="0" applyAlignment="0" applyProtection="0"/>
    <xf numFmtId="164" fontId="22" fillId="0" borderId="0" applyNumberFormat="0" applyFont="0" applyFill="0" applyBorder="0" applyAlignment="0" applyProtection="0"/>
    <xf numFmtId="164" fontId="1" fillId="0" borderId="0" applyNumberFormat="0" applyFont="0" applyFill="0" applyBorder="0" applyAlignment="0" applyProtection="0"/>
    <xf numFmtId="164" fontId="22" fillId="0" borderId="0" applyNumberFormat="0" applyFont="0" applyFill="0" applyBorder="0" applyAlignment="0" applyProtection="0"/>
    <xf numFmtId="164" fontId="1" fillId="0" borderId="0" applyNumberFormat="0" applyFont="0" applyFill="0" applyBorder="0" applyAlignment="0" applyProtection="0"/>
    <xf numFmtId="164" fontId="22" fillId="0" borderId="0" applyNumberFormat="0" applyFont="0" applyFill="0" applyBorder="0" applyAlignment="0" applyProtection="0"/>
    <xf numFmtId="164" fontId="1" fillId="0" borderId="0" applyNumberFormat="0" applyFont="0" applyFill="0" applyBorder="0" applyAlignment="0" applyProtection="0"/>
    <xf numFmtId="164" fontId="22" fillId="0" borderId="0" applyNumberFormat="0" applyFont="0" applyFill="0" applyBorder="0" applyAlignment="0" applyProtection="0"/>
    <xf numFmtId="164" fontId="1" fillId="0" borderId="0" applyNumberFormat="0" applyFont="0" applyFill="0" applyBorder="0" applyAlignment="0" applyProtection="0"/>
    <xf numFmtId="0" fontId="11" fillId="3" borderId="0" applyNumberFormat="0" applyBorder="0" applyAlignment="0" applyProtection="0"/>
    <xf numFmtId="44" fontId="1" fillId="0" borderId="0" applyFont="0" applyFill="0" applyBorder="0" applyAlignment="0" applyProtection="0"/>
    <xf numFmtId="0" fontId="12" fillId="22" borderId="0" applyNumberFormat="0" applyBorder="0" applyAlignment="0" applyProtection="0"/>
    <xf numFmtId="0" fontId="1" fillId="23" borderId="4" applyNumberFormat="0" applyFont="0" applyAlignment="0" applyProtection="0"/>
    <xf numFmtId="0" fontId="22" fillId="23" borderId="4" applyNumberFormat="0" applyFont="0" applyAlignment="0" applyProtection="0"/>
    <xf numFmtId="0" fontId="1" fillId="23" borderId="4" applyNumberFormat="0" applyFont="0" applyAlignment="0" applyProtection="0"/>
    <xf numFmtId="0" fontId="22" fillId="23" borderId="4" applyNumberFormat="0" applyFont="0" applyAlignment="0" applyProtection="0"/>
    <xf numFmtId="0" fontId="1" fillId="23" borderId="4" applyNumberFormat="0" applyFont="0" applyAlignment="0" applyProtection="0"/>
    <xf numFmtId="0" fontId="22" fillId="23" borderId="4" applyNumberFormat="0" applyFont="0" applyAlignment="0" applyProtection="0"/>
    <xf numFmtId="0" fontId="1" fillId="23" borderId="4" applyNumberFormat="0" applyFont="0" applyAlignment="0" applyProtection="0"/>
    <xf numFmtId="0" fontId="22" fillId="23" borderId="4" applyNumberFormat="0" applyFont="0" applyAlignment="0" applyProtection="0"/>
    <xf numFmtId="0" fontId="1" fillId="23" borderId="4" applyNumberFormat="0" applyFont="0" applyAlignment="0" applyProtection="0"/>
    <xf numFmtId="0" fontId="22" fillId="23" borderId="4" applyNumberFormat="0" applyFont="0" applyAlignment="0" applyProtection="0"/>
    <xf numFmtId="0" fontId="1" fillId="23" borderId="4" applyNumberFormat="0" applyFont="0" applyAlignment="0" applyProtection="0"/>
    <xf numFmtId="0" fontId="22" fillId="23" borderId="4" applyNumberFormat="0" applyFont="0" applyAlignment="0" applyProtection="0"/>
    <xf numFmtId="0" fontId="1" fillId="23" borderId="4" applyNumberFormat="0" applyFont="0" applyAlignment="0" applyProtection="0"/>
    <xf numFmtId="0" fontId="22" fillId="23" borderId="4" applyNumberFormat="0" applyFont="0" applyAlignment="0" applyProtection="0"/>
    <xf numFmtId="0" fontId="1" fillId="23" borderId="4" applyNumberFormat="0" applyFont="0" applyAlignment="0" applyProtection="0"/>
    <xf numFmtId="0" fontId="22" fillId="23" borderId="4" applyNumberFormat="0" applyFont="0" applyAlignment="0" applyProtection="0"/>
    <xf numFmtId="0" fontId="1" fillId="23" borderId="4" applyNumberFormat="0" applyFont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9" fillId="0" borderId="8" applyNumberFormat="0" applyFill="0" applyAlignment="0" applyProtection="0"/>
    <xf numFmtId="0" fontId="19" fillId="0" borderId="9" applyNumberFormat="0" applyFill="0" applyAlignment="0" applyProtection="0"/>
  </cellStyleXfs>
  <cellXfs count="180">
    <xf numFmtId="0" fontId="0" fillId="0" borderId="0" xfId="0"/>
    <xf numFmtId="0" fontId="20" fillId="0" borderId="0" xfId="0" applyFont="1"/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/>
    <xf numFmtId="0" fontId="0" fillId="0" borderId="0" xfId="0" applyAlignment="1">
      <alignment horizontal="center" vertical="center"/>
    </xf>
    <xf numFmtId="0" fontId="24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6" fillId="26" borderId="0" xfId="0" applyFont="1" applyFill="1" applyBorder="1" applyAlignment="1">
      <alignment horizontal="center" vertical="center" wrapText="1"/>
    </xf>
    <xf numFmtId="0" fontId="26" fillId="26" borderId="11" xfId="0" applyFont="1" applyFill="1" applyBorder="1" applyAlignment="1">
      <alignment horizontal="center" vertical="center" wrapText="1"/>
    </xf>
    <xf numFmtId="0" fontId="27" fillId="26" borderId="0" xfId="0" applyFont="1" applyFill="1" applyBorder="1"/>
    <xf numFmtId="8" fontId="23" fillId="0" borderId="0" xfId="0" applyNumberFormat="1" applyFont="1" applyBorder="1" applyAlignment="1">
      <alignment horizontal="center" wrapText="1"/>
    </xf>
    <xf numFmtId="0" fontId="28" fillId="0" borderId="0" xfId="0" applyFont="1" applyBorder="1" applyAlignment="1">
      <alignment horizontal="left" vertical="center" wrapText="1"/>
    </xf>
    <xf numFmtId="0" fontId="28" fillId="0" borderId="0" xfId="0" applyFont="1" applyBorder="1"/>
    <xf numFmtId="0" fontId="25" fillId="0" borderId="0" xfId="0" applyFont="1" applyBorder="1"/>
    <xf numFmtId="0" fontId="29" fillId="0" borderId="10" xfId="0" applyFont="1" applyBorder="1"/>
    <xf numFmtId="0" fontId="28" fillId="0" borderId="0" xfId="0" applyFont="1" applyFill="1" applyBorder="1"/>
    <xf numFmtId="0" fontId="25" fillId="0" borderId="10" xfId="0" applyFont="1" applyFill="1" applyBorder="1" applyAlignment="1">
      <alignment horizontal="center" vertical="center"/>
    </xf>
    <xf numFmtId="8" fontId="0" fillId="0" borderId="0" xfId="0" applyNumberFormat="1"/>
    <xf numFmtId="0" fontId="26" fillId="0" borderId="0" xfId="0" applyFont="1" applyFill="1" applyBorder="1" applyAlignment="1">
      <alignment horizontal="center" wrapText="1"/>
    </xf>
    <xf numFmtId="0" fontId="28" fillId="0" borderId="0" xfId="0" applyFont="1"/>
    <xf numFmtId="15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28" fillId="0" borderId="0" xfId="0" applyFont="1" applyFill="1"/>
    <xf numFmtId="16" fontId="28" fillId="0" borderId="0" xfId="0" applyNumberFormat="1" applyFont="1" applyFill="1"/>
    <xf numFmtId="44" fontId="28" fillId="0" borderId="0" xfId="0" applyNumberFormat="1" applyFont="1"/>
    <xf numFmtId="0" fontId="28" fillId="0" borderId="0" xfId="0" applyFont="1" applyFill="1" applyAlignment="1">
      <alignment horizontal="center" vertical="center"/>
    </xf>
    <xf numFmtId="4" fontId="25" fillId="0" borderId="10" xfId="0" applyNumberFormat="1" applyFont="1" applyBorder="1"/>
    <xf numFmtId="4" fontId="28" fillId="0" borderId="0" xfId="0" applyNumberFormat="1" applyFont="1" applyBorder="1"/>
    <xf numFmtId="4" fontId="26" fillId="0" borderId="0" xfId="0" applyNumberFormat="1" applyFont="1" applyFill="1" applyBorder="1" applyAlignment="1">
      <alignment horizontal="center" wrapText="1"/>
    </xf>
    <xf numFmtId="4" fontId="28" fillId="0" borderId="0" xfId="49" applyNumberFormat="1" applyFont="1" applyFill="1" applyBorder="1"/>
    <xf numFmtId="4" fontId="28" fillId="0" borderId="0" xfId="0" applyNumberFormat="1" applyFont="1"/>
    <xf numFmtId="4" fontId="28" fillId="0" borderId="0" xfId="49" applyNumberFormat="1" applyFont="1"/>
    <xf numFmtId="4" fontId="31" fillId="0" borderId="0" xfId="0" applyNumberFormat="1" applyFont="1"/>
    <xf numFmtId="4" fontId="31" fillId="0" borderId="0" xfId="49" applyNumberFormat="1" applyFont="1" applyFill="1" applyBorder="1"/>
    <xf numFmtId="0" fontId="28" fillId="0" borderId="0" xfId="0" applyFont="1" applyFill="1" applyAlignment="1">
      <alignment horizontal="left"/>
    </xf>
    <xf numFmtId="0" fontId="31" fillId="24" borderId="0" xfId="0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15" fontId="28" fillId="0" borderId="11" xfId="0" applyNumberFormat="1" applyFont="1" applyFill="1" applyBorder="1" applyAlignment="1">
      <alignment horizontal="center"/>
    </xf>
    <xf numFmtId="49" fontId="28" fillId="0" borderId="11" xfId="0" applyNumberFormat="1" applyFont="1" applyFill="1" applyBorder="1" applyAlignment="1">
      <alignment horizontal="center"/>
    </xf>
    <xf numFmtId="0" fontId="28" fillId="0" borderId="11" xfId="0" applyFont="1" applyFill="1" applyBorder="1"/>
    <xf numFmtId="8" fontId="28" fillId="0" borderId="0" xfId="0" applyNumberFormat="1" applyFont="1" applyFill="1" applyBorder="1" applyAlignment="1">
      <alignment horizontal="left" vertical="center" wrapText="1"/>
    </xf>
    <xf numFmtId="8" fontId="0" fillId="0" borderId="0" xfId="0" applyNumberFormat="1" applyBorder="1"/>
    <xf numFmtId="3" fontId="28" fillId="0" borderId="0" xfId="0" applyNumberFormat="1" applyFont="1" applyBorder="1"/>
    <xf numFmtId="8" fontId="28" fillId="0" borderId="0" xfId="0" applyNumberFormat="1" applyFont="1"/>
    <xf numFmtId="0" fontId="25" fillId="0" borderId="10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6" fillId="0" borderId="0" xfId="0" applyFont="1" applyFill="1" applyBorder="1" applyAlignment="1">
      <alignment horizontal="left" wrapText="1"/>
    </xf>
    <xf numFmtId="44" fontId="31" fillId="0" borderId="0" xfId="0" applyNumberFormat="1" applyFont="1" applyAlignment="1">
      <alignment horizontal="left"/>
    </xf>
    <xf numFmtId="0" fontId="26" fillId="26" borderId="11" xfId="0" applyFont="1" applyFill="1" applyBorder="1"/>
    <xf numFmtId="0" fontId="28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center" vertical="center" wrapText="1"/>
    </xf>
    <xf numFmtId="15" fontId="28" fillId="0" borderId="0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Fill="1" applyBorder="1"/>
    <xf numFmtId="0" fontId="23" fillId="0" borderId="0" xfId="0" applyFont="1" applyFill="1" applyBorder="1" applyAlignment="1">
      <alignment wrapText="1"/>
    </xf>
    <xf numFmtId="8" fontId="23" fillId="0" borderId="0" xfId="0" applyNumberFormat="1" applyFont="1" applyFill="1" applyBorder="1" applyAlignment="1">
      <alignment horizontal="center" wrapText="1"/>
    </xf>
    <xf numFmtId="0" fontId="28" fillId="0" borderId="0" xfId="0" applyFont="1" applyFill="1" applyBorder="1" applyAlignment="1">
      <alignment wrapText="1"/>
    </xf>
    <xf numFmtId="8" fontId="0" fillId="0" borderId="0" xfId="0" applyNumberFormat="1" applyFill="1" applyBorder="1"/>
    <xf numFmtId="165" fontId="0" fillId="0" borderId="0" xfId="0" applyNumberFormat="1"/>
    <xf numFmtId="8" fontId="0" fillId="0" borderId="0" xfId="0" applyNumberFormat="1" applyFill="1"/>
    <xf numFmtId="9" fontId="0" fillId="0" borderId="0" xfId="68" applyFont="1"/>
    <xf numFmtId="4" fontId="31" fillId="0" borderId="0" xfId="0" applyNumberFormat="1" applyFont="1" applyFill="1" applyBorder="1"/>
    <xf numFmtId="8" fontId="20" fillId="0" borderId="0" xfId="0" applyNumberFormat="1" applyFont="1" applyBorder="1"/>
    <xf numFmtId="9" fontId="23" fillId="0" borderId="0" xfId="68" applyNumberFormat="1" applyFont="1" applyFill="1" applyBorder="1" applyAlignment="1">
      <alignment horizontal="center" wrapText="1"/>
    </xf>
    <xf numFmtId="0" fontId="28" fillId="0" borderId="11" xfId="0" applyFont="1" applyBorder="1"/>
    <xf numFmtId="1" fontId="28" fillId="0" borderId="0" xfId="0" applyNumberFormat="1" applyFont="1" applyFill="1" applyBorder="1"/>
    <xf numFmtId="0" fontId="27" fillId="26" borderId="11" xfId="0" applyFont="1" applyFill="1" applyBorder="1"/>
    <xf numFmtId="4" fontId="0" fillId="0" borderId="0" xfId="0" applyNumberFormat="1"/>
    <xf numFmtId="0" fontId="27" fillId="0" borderId="0" xfId="0" applyFont="1" applyFill="1" applyBorder="1" applyAlignment="1">
      <alignment horizontal="center" wrapText="1"/>
    </xf>
    <xf numFmtId="4" fontId="27" fillId="0" borderId="0" xfId="0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left" wrapText="1"/>
    </xf>
    <xf numFmtId="0" fontId="30" fillId="0" borderId="0" xfId="0" applyFont="1" applyAlignment="1"/>
    <xf numFmtId="0" fontId="30" fillId="0" borderId="0" xfId="0" applyFont="1" applyFill="1" applyAlignment="1"/>
    <xf numFmtId="0" fontId="30" fillId="0" borderId="0" xfId="0" applyFont="1" applyAlignment="1">
      <alignment vertical="center"/>
    </xf>
    <xf numFmtId="0" fontId="30" fillId="0" borderId="0" xfId="0" applyFont="1" applyBorder="1" applyAlignment="1"/>
    <xf numFmtId="0" fontId="30" fillId="0" borderId="0" xfId="0" applyFont="1" applyAlignment="1">
      <alignment horizontal="center" vertical="center"/>
    </xf>
    <xf numFmtId="0" fontId="30" fillId="0" borderId="0" xfId="0" applyFont="1"/>
    <xf numFmtId="4" fontId="30" fillId="0" borderId="0" xfId="0" applyNumberFormat="1" applyFont="1" applyFill="1" applyBorder="1"/>
    <xf numFmtId="4" fontId="30" fillId="0" borderId="0" xfId="0" applyNumberFormat="1" applyFont="1" applyBorder="1"/>
    <xf numFmtId="9" fontId="30" fillId="0" borderId="0" xfId="68" applyFont="1"/>
    <xf numFmtId="0" fontId="30" fillId="0" borderId="0" xfId="0" applyFont="1" applyBorder="1"/>
    <xf numFmtId="3" fontId="27" fillId="0" borderId="0" xfId="0" applyNumberFormat="1" applyFont="1" applyFill="1" applyBorder="1" applyAlignment="1">
      <alignment horizontal="center" wrapText="1"/>
    </xf>
    <xf numFmtId="16" fontId="27" fillId="0" borderId="0" xfId="0" applyNumberFormat="1" applyFont="1" applyFill="1" applyBorder="1" applyAlignment="1">
      <alignment horizontal="center" wrapText="1"/>
    </xf>
    <xf numFmtId="9" fontId="28" fillId="0" borderId="0" xfId="68" applyFont="1" applyBorder="1"/>
    <xf numFmtId="4" fontId="28" fillId="0" borderId="0" xfId="0" applyNumberFormat="1" applyFont="1" applyFill="1" applyBorder="1"/>
    <xf numFmtId="0" fontId="32" fillId="0" borderId="0" xfId="0" applyFont="1"/>
    <xf numFmtId="0" fontId="33" fillId="0" borderId="0" xfId="0" applyFont="1"/>
    <xf numFmtId="0" fontId="27" fillId="0" borderId="11" xfId="0" applyFont="1" applyFill="1" applyBorder="1" applyAlignment="1">
      <alignment horizontal="left" wrapText="1"/>
    </xf>
    <xf numFmtId="0" fontId="27" fillId="0" borderId="11" xfId="0" applyFont="1" applyFill="1" applyBorder="1" applyAlignment="1">
      <alignment horizontal="center" wrapText="1"/>
    </xf>
    <xf numFmtId="4" fontId="27" fillId="0" borderId="11" xfId="0" applyNumberFormat="1" applyFont="1" applyFill="1" applyBorder="1" applyAlignment="1">
      <alignment horizontal="center" wrapText="1"/>
    </xf>
    <xf numFmtId="16" fontId="27" fillId="0" borderId="11" xfId="0" applyNumberFormat="1" applyFont="1" applyFill="1" applyBorder="1" applyAlignment="1">
      <alignment horizontal="center" wrapText="1"/>
    </xf>
    <xf numFmtId="3" fontId="27" fillId="0" borderId="11" xfId="0" applyNumberFormat="1" applyFont="1" applyFill="1" applyBorder="1" applyAlignment="1">
      <alignment horizontal="center" wrapText="1"/>
    </xf>
    <xf numFmtId="0" fontId="26" fillId="0" borderId="11" xfId="0" applyFont="1" applyFill="1" applyBorder="1" applyAlignment="1">
      <alignment horizontal="center" wrapText="1"/>
    </xf>
    <xf numFmtId="15" fontId="28" fillId="25" borderId="0" xfId="0" applyNumberFormat="1" applyFont="1" applyFill="1" applyBorder="1" applyAlignment="1">
      <alignment horizontal="center"/>
    </xf>
    <xf numFmtId="49" fontId="28" fillId="25" borderId="0" xfId="0" applyNumberFormat="1" applyFont="1" applyFill="1" applyBorder="1" applyAlignment="1">
      <alignment horizontal="center"/>
    </xf>
    <xf numFmtId="0" fontId="27" fillId="25" borderId="0" xfId="0" applyFont="1" applyFill="1" applyBorder="1" applyAlignment="1">
      <alignment horizontal="left" wrapText="1"/>
    </xf>
    <xf numFmtId="0" fontId="27" fillId="25" borderId="0" xfId="0" applyFont="1" applyFill="1" applyBorder="1" applyAlignment="1">
      <alignment horizontal="center" wrapText="1"/>
    </xf>
    <xf numFmtId="4" fontId="27" fillId="25" borderId="0" xfId="0" applyNumberFormat="1" applyFont="1" applyFill="1" applyBorder="1" applyAlignment="1">
      <alignment horizontal="center" wrapText="1"/>
    </xf>
    <xf numFmtId="16" fontId="27" fillId="25" borderId="0" xfId="0" applyNumberFormat="1" applyFont="1" applyFill="1" applyBorder="1" applyAlignment="1">
      <alignment horizontal="center" wrapText="1"/>
    </xf>
    <xf numFmtId="3" fontId="27" fillId="25" borderId="0" xfId="0" applyNumberFormat="1" applyFont="1" applyFill="1" applyBorder="1" applyAlignment="1">
      <alignment horizontal="center" wrapText="1"/>
    </xf>
    <xf numFmtId="0" fontId="27" fillId="24" borderId="0" xfId="0" applyFont="1" applyFill="1" applyBorder="1" applyAlignment="1">
      <alignment horizontal="left" wrapText="1"/>
    </xf>
    <xf numFmtId="0" fontId="30" fillId="0" borderId="0" xfId="0" applyFont="1" applyFill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/>
    </xf>
    <xf numFmtId="0" fontId="28" fillId="24" borderId="0" xfId="0" applyFont="1" applyFill="1" applyBorder="1"/>
    <xf numFmtId="44" fontId="0" fillId="0" borderId="0" xfId="49" applyFont="1"/>
    <xf numFmtId="0" fontId="1" fillId="0" borderId="0" xfId="0" applyFont="1"/>
    <xf numFmtId="0" fontId="0" fillId="24" borderId="0" xfId="0" applyFill="1"/>
    <xf numFmtId="44" fontId="0" fillId="0" borderId="0" xfId="0" applyNumberFormat="1"/>
    <xf numFmtId="0" fontId="1" fillId="0" borderId="0" xfId="0" applyFont="1" applyFill="1"/>
    <xf numFmtId="0" fontId="1" fillId="27" borderId="0" xfId="0" applyFont="1" applyFill="1"/>
    <xf numFmtId="0" fontId="34" fillId="28" borderId="0" xfId="0" applyFont="1" applyFill="1"/>
    <xf numFmtId="0" fontId="23" fillId="0" borderId="0" xfId="0" applyFont="1"/>
    <xf numFmtId="0" fontId="0" fillId="27" borderId="0" xfId="0" applyFill="1"/>
    <xf numFmtId="44" fontId="0" fillId="27" borderId="0" xfId="49" applyFont="1" applyFill="1"/>
    <xf numFmtId="9" fontId="0" fillId="27" borderId="0" xfId="68" applyFont="1" applyFill="1"/>
    <xf numFmtId="44" fontId="0" fillId="27" borderId="0" xfId="0" applyNumberFormat="1" applyFill="1"/>
    <xf numFmtId="0" fontId="0" fillId="29" borderId="0" xfId="0" applyFill="1"/>
    <xf numFmtId="44" fontId="0" fillId="29" borderId="0" xfId="49" applyFont="1" applyFill="1"/>
    <xf numFmtId="9" fontId="0" fillId="29" borderId="0" xfId="68" applyFont="1" applyFill="1"/>
    <xf numFmtId="44" fontId="0" fillId="29" borderId="0" xfId="0" applyNumberFormat="1" applyFill="1"/>
    <xf numFmtId="0" fontId="20" fillId="0" borderId="0" xfId="0" applyFont="1" applyFill="1"/>
    <xf numFmtId="8" fontId="20" fillId="0" borderId="0" xfId="0" applyNumberFormat="1" applyFont="1"/>
    <xf numFmtId="0" fontId="0" fillId="28" borderId="0" xfId="0" applyFill="1"/>
    <xf numFmtId="0" fontId="35" fillId="0" borderId="0" xfId="0" applyFont="1"/>
    <xf numFmtId="0" fontId="35" fillId="0" borderId="12" xfId="0" applyFont="1" applyBorder="1" applyAlignment="1">
      <alignment horizontal="centerContinuous"/>
    </xf>
    <xf numFmtId="0" fontId="35" fillId="0" borderId="13" xfId="0" applyFont="1" applyBorder="1" applyAlignment="1">
      <alignment horizontal="centerContinuous"/>
    </xf>
    <xf numFmtId="0" fontId="35" fillId="0" borderId="14" xfId="0" applyFont="1" applyBorder="1" applyAlignment="1">
      <alignment horizontal="centerContinuous"/>
    </xf>
    <xf numFmtId="0" fontId="36" fillId="0" borderId="0" xfId="0" applyFont="1"/>
    <xf numFmtId="0" fontId="35" fillId="0" borderId="15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16" xfId="0" applyFont="1" applyBorder="1" applyAlignment="1">
      <alignment horizontal="center"/>
    </xf>
    <xf numFmtId="0" fontId="36" fillId="0" borderId="15" xfId="0" applyFont="1" applyBorder="1"/>
    <xf numFmtId="44" fontId="36" fillId="0" borderId="0" xfId="0" applyNumberFormat="1" applyFont="1" applyBorder="1"/>
    <xf numFmtId="44" fontId="36" fillId="0" borderId="16" xfId="0" applyNumberFormat="1" applyFont="1" applyBorder="1"/>
    <xf numFmtId="0" fontId="36" fillId="0" borderId="0" xfId="0" applyFont="1" applyFill="1"/>
    <xf numFmtId="0" fontId="36" fillId="0" borderId="15" xfId="0" applyFont="1" applyFill="1" applyBorder="1"/>
    <xf numFmtId="0" fontId="35" fillId="0" borderId="17" xfId="0" applyFont="1" applyBorder="1"/>
    <xf numFmtId="44" fontId="35" fillId="0" borderId="11" xfId="0" applyNumberFormat="1" applyFont="1" applyBorder="1"/>
    <xf numFmtId="0" fontId="35" fillId="0" borderId="18" xfId="0" applyFont="1" applyBorder="1"/>
    <xf numFmtId="0" fontId="36" fillId="0" borderId="18" xfId="0" applyFont="1" applyBorder="1"/>
    <xf numFmtId="44" fontId="35" fillId="0" borderId="0" xfId="0" applyNumberFormat="1" applyFont="1"/>
    <xf numFmtId="0" fontId="37" fillId="28" borderId="0" xfId="0" applyFont="1" applyFill="1"/>
    <xf numFmtId="0" fontId="36" fillId="28" borderId="0" xfId="0" applyFont="1" applyFill="1"/>
    <xf numFmtId="44" fontId="36" fillId="28" borderId="0" xfId="0" applyNumberFormat="1" applyFont="1" applyFill="1"/>
    <xf numFmtId="44" fontId="36" fillId="0" borderId="0" xfId="49" applyFont="1" applyBorder="1"/>
    <xf numFmtId="44" fontId="35" fillId="0" borderId="11" xfId="49" applyFont="1" applyBorder="1"/>
    <xf numFmtId="0" fontId="35" fillId="0" borderId="0" xfId="0" applyFont="1" applyAlignment="1">
      <alignment horizontal="centerContinuous"/>
    </xf>
    <xf numFmtId="0" fontId="35" fillId="0" borderId="0" xfId="0" applyFont="1" applyAlignment="1">
      <alignment horizontal="center"/>
    </xf>
    <xf numFmtId="44" fontId="36" fillId="0" borderId="0" xfId="0" applyNumberFormat="1" applyFont="1"/>
    <xf numFmtId="44" fontId="36" fillId="0" borderId="11" xfId="0" applyNumberFormat="1" applyFont="1" applyBorder="1"/>
    <xf numFmtId="9" fontId="36" fillId="0" borderId="0" xfId="68" applyFont="1"/>
    <xf numFmtId="0" fontId="28" fillId="0" borderId="0" xfId="0" applyFont="1" applyFill="1" applyBorder="1" applyAlignment="1">
      <alignment horizontal="left" vertical="top" wrapText="1"/>
    </xf>
    <xf numFmtId="16" fontId="28" fillId="0" borderId="0" xfId="0" applyNumberFormat="1" applyFont="1" applyFill="1" applyBorder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40" fillId="0" borderId="0" xfId="0" applyFont="1"/>
    <xf numFmtId="0" fontId="36" fillId="0" borderId="0" xfId="0" applyFont="1" applyBorder="1"/>
    <xf numFmtId="44" fontId="1" fillId="0" borderId="0" xfId="49" applyFont="1"/>
    <xf numFmtId="0" fontId="1" fillId="24" borderId="0" xfId="0" applyFont="1" applyFill="1"/>
    <xf numFmtId="0" fontId="28" fillId="24" borderId="0" xfId="0" applyFont="1" applyFill="1" applyBorder="1" applyAlignment="1">
      <alignment horizontal="left" vertical="center" wrapText="1"/>
    </xf>
    <xf numFmtId="9" fontId="31" fillId="0" borderId="0" xfId="68" applyFont="1"/>
    <xf numFmtId="9" fontId="31" fillId="0" borderId="0" xfId="68" applyFont="1" applyAlignment="1">
      <alignment horizontal="right"/>
    </xf>
    <xf numFmtId="0" fontId="27" fillId="0" borderId="0" xfId="0" applyFont="1" applyFill="1" applyBorder="1" applyAlignment="1">
      <alignment horizontal="lef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7" fillId="0" borderId="11" xfId="0" applyFont="1" applyFill="1" applyBorder="1" applyAlignment="1">
      <alignment horizontal="center" vertical="top" wrapText="1"/>
    </xf>
    <xf numFmtId="0" fontId="27" fillId="0" borderId="11" xfId="0" applyFont="1" applyFill="1" applyBorder="1" applyAlignment="1">
      <alignment horizontal="left" vertical="top" wrapText="1"/>
    </xf>
    <xf numFmtId="4" fontId="27" fillId="0" borderId="0" xfId="0" applyNumberFormat="1" applyFont="1" applyFill="1" applyBorder="1" applyAlignment="1">
      <alignment horizontal="center" vertical="top" wrapText="1"/>
    </xf>
    <xf numFmtId="44" fontId="0" fillId="0" borderId="0" xfId="49" applyFont="1" applyFill="1"/>
    <xf numFmtId="0" fontId="0" fillId="0" borderId="0" xfId="0" applyFont="1" applyFill="1"/>
    <xf numFmtId="8" fontId="1" fillId="0" borderId="0" xfId="0" applyNumberFormat="1" applyFont="1"/>
    <xf numFmtId="44" fontId="20" fillId="0" borderId="0" xfId="0" applyNumberFormat="1" applyFont="1"/>
    <xf numFmtId="166" fontId="0" fillId="29" borderId="0" xfId="49" applyNumberFormat="1" applyFont="1" applyFill="1"/>
    <xf numFmtId="9" fontId="0" fillId="0" borderId="0" xfId="68" applyFont="1" applyFill="1"/>
    <xf numFmtId="44" fontId="0" fillId="0" borderId="0" xfId="0" applyNumberFormat="1" applyFill="1"/>
    <xf numFmtId="166" fontId="0" fillId="0" borderId="0" xfId="49" applyNumberFormat="1" applyFont="1" applyFill="1"/>
    <xf numFmtId="166" fontId="0" fillId="0" borderId="0" xfId="0" applyNumberFormat="1" applyFill="1"/>
    <xf numFmtId="166" fontId="0" fillId="0" borderId="0" xfId="0" applyNumberFormat="1"/>
  </cellXfs>
  <cellStyles count="7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uro" xfId="31"/>
    <cellStyle name="Euro 2" xfId="32"/>
    <cellStyle name="Euro 2 2" xfId="33"/>
    <cellStyle name="Euro 3" xfId="34"/>
    <cellStyle name="Euro 3 2" xfId="35"/>
    <cellStyle name="Euro 4" xfId="36"/>
    <cellStyle name="Euro 4 2" xfId="37"/>
    <cellStyle name="Euro 5" xfId="38"/>
    <cellStyle name="Euro 5 2" xfId="39"/>
    <cellStyle name="Euro 6" xfId="40"/>
    <cellStyle name="Euro 6 2" xfId="41"/>
    <cellStyle name="Euro 7" xfId="42"/>
    <cellStyle name="Euro 7 2" xfId="43"/>
    <cellStyle name="Euro 8" xfId="44"/>
    <cellStyle name="Euro 8 2" xfId="45"/>
    <cellStyle name="Euro 9" xfId="46"/>
    <cellStyle name="Euro 9 2" xfId="47"/>
    <cellStyle name="Incorrecto" xfId="48" builtinId="27" customBuiltin="1"/>
    <cellStyle name="Moneda" xfId="49" builtinId="4"/>
    <cellStyle name="Neutral" xfId="50" builtinId="28" customBuiltin="1"/>
    <cellStyle name="Normal" xfId="0" builtinId="0"/>
    <cellStyle name="Notas" xfId="51" builtinId="10" customBuiltin="1"/>
    <cellStyle name="Notas 2" xfId="52"/>
    <cellStyle name="Notas 2 2" xfId="53"/>
    <cellStyle name="Notas 3" xfId="54"/>
    <cellStyle name="Notas 3 2" xfId="55"/>
    <cellStyle name="Notas 4" xfId="56"/>
    <cellStyle name="Notas 4 2" xfId="57"/>
    <cellStyle name="Notas 5" xfId="58"/>
    <cellStyle name="Notas 5 2" xfId="59"/>
    <cellStyle name="Notas 6" xfId="60"/>
    <cellStyle name="Notas 6 2" xfId="61"/>
    <cellStyle name="Notas 7" xfId="62"/>
    <cellStyle name="Notas 7 2" xfId="63"/>
    <cellStyle name="Notas 8" xfId="64"/>
    <cellStyle name="Notas 8 2" xfId="65"/>
    <cellStyle name="Notas 9" xfId="66"/>
    <cellStyle name="Notas 9 2" xfId="67"/>
    <cellStyle name="Porcentaje" xfId="68" builtinId="5"/>
    <cellStyle name="Porcentual 2" xfId="69"/>
    <cellStyle name="Salida" xfId="70" builtinId="21" customBuiltin="1"/>
    <cellStyle name="Texto de advertencia" xfId="71" builtinId="11" customBuiltin="1"/>
    <cellStyle name="Texto explicativo" xfId="72" builtinId="53" customBuiltin="1"/>
    <cellStyle name="Título" xfId="73" builtinId="15" customBuiltin="1"/>
    <cellStyle name="Título 1" xfId="74" builtinId="16" customBuiltin="1"/>
    <cellStyle name="Título 2" xfId="75" builtinId="17" customBuiltin="1"/>
    <cellStyle name="Título 3" xfId="76" builtinId="18" customBuiltin="1"/>
    <cellStyle name="Total" xfId="7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Distribución de Ventas por No. de Clientes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'1ER TRIM'!$B$81</c:f>
              <c:strCache>
                <c:ptCount val="1"/>
                <c:pt idx="0">
                  <c:v>Clientes Nuevos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046314416177429E-2"/>
                  <c:y val="-4.4526892996772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046314416177429E-2"/>
                  <c:y val="-5.9369190662363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TRIM'!$D$79,'1ER TRIM'!$G$79)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TRIM'!$D$81,'1ER TRIM'!$G$81)</c:f>
              <c:numCache>
                <c:formatCode>General</c:formatCode>
                <c:ptCount val="2"/>
                <c:pt idx="0">
                  <c:v>7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tx>
            <c:strRef>
              <c:f>'1ER TRIM'!$B$82</c:f>
              <c:strCache>
                <c:ptCount val="1"/>
                <c:pt idx="0">
                  <c:v>Recompras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2.3483365949119372E-2"/>
                  <c:y val="-2.9684595331181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483365949119372E-2"/>
                  <c:y val="-1.9789730220787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TRIM'!$D$79,'1ER TRIM'!$G$79)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TRIM'!$D$82,'1ER TRIM'!$G$82)</c:f>
              <c:numCache>
                <c:formatCode>General</c:formatCode>
                <c:ptCount val="2"/>
                <c:pt idx="0">
                  <c:v>12</c:v>
                </c:pt>
                <c:pt idx="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637440"/>
        <c:axId val="152638976"/>
        <c:axId val="0"/>
      </c:bar3DChart>
      <c:catAx>
        <c:axId val="1526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638976"/>
        <c:crosses val="autoZero"/>
        <c:auto val="1"/>
        <c:lblAlgn val="ctr"/>
        <c:lblOffset val="100"/>
        <c:noMultiLvlLbl val="0"/>
      </c:catAx>
      <c:valAx>
        <c:axId val="152638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6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Ingreso 2017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'1ER TRIM'!$E$64</c:f>
              <c:strCache>
                <c:ptCount val="1"/>
                <c:pt idx="0">
                  <c:v>2017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70C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Lbls>
            <c:numFmt formatCode="&quot;$&quot;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'1ER TRIM'!$B$65:$B$67</c:f>
              <c:strCache>
                <c:ptCount val="3"/>
                <c:pt idx="0">
                  <c:v>Venta</c:v>
                </c:pt>
                <c:pt idx="1">
                  <c:v>Facturación</c:v>
                </c:pt>
                <c:pt idx="2">
                  <c:v>Cobranza</c:v>
                </c:pt>
              </c:strCache>
            </c:strRef>
          </c:cat>
          <c:val>
            <c:numRef>
              <c:f>'1ER TRIM'!$E$65:$E$67</c:f>
              <c:numCache>
                <c:formatCode>_("$"* #,##0.00_);_("$"* \(#,##0.00\);_("$"* "-"??_);_(@_)</c:formatCode>
                <c:ptCount val="3"/>
                <c:pt idx="0">
                  <c:v>14051376.23</c:v>
                </c:pt>
                <c:pt idx="1">
                  <c:v>6296529</c:v>
                </c:pt>
                <c:pt idx="2">
                  <c:v>5379429.7000000002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Distribución de Ventas por No. de Clientes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'[1]1er Sem'!$B$117</c:f>
              <c:strCache>
                <c:ptCount val="1"/>
                <c:pt idx="0">
                  <c:v>Clientes Nuevos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046314416177429E-2"/>
                  <c:y val="-4.4526892996772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046314416177429E-2"/>
                  <c:y val="-5.9369190662363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Sem'!$D$115,'[1]1er Sem'!$G$115)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Sem'!$D$117,'[1]1er Sem'!$G$117)</c:f>
              <c:numCache>
                <c:formatCode>General</c:formatCode>
                <c:ptCount val="2"/>
                <c:pt idx="0">
                  <c:v>21</c:v>
                </c:pt>
                <c:pt idx="1">
                  <c:v>28</c:v>
                </c:pt>
              </c:numCache>
            </c:numRef>
          </c:val>
        </c:ser>
        <c:ser>
          <c:idx val="1"/>
          <c:order val="1"/>
          <c:tx>
            <c:strRef>
              <c:f>'[1]1er Sem'!$B$118</c:f>
              <c:strCache>
                <c:ptCount val="1"/>
                <c:pt idx="0">
                  <c:v>Recompras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2.3483365949119372E-2"/>
                  <c:y val="-2.9684595331181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483365949119372E-2"/>
                  <c:y val="-1.9789730220787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Sem'!$D$115,'[1]1er Sem'!$G$115)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Sem'!$D$118,'[1]1er Sem'!$G$118)</c:f>
              <c:numCache>
                <c:formatCode>General</c:formatCode>
                <c:ptCount val="2"/>
                <c:pt idx="0">
                  <c:v>15</c:v>
                </c:pt>
                <c:pt idx="1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966080"/>
        <c:axId val="151967616"/>
        <c:axId val="0"/>
      </c:bar3DChart>
      <c:catAx>
        <c:axId val="1519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967616"/>
        <c:crosses val="autoZero"/>
        <c:auto val="1"/>
        <c:lblAlgn val="ctr"/>
        <c:lblOffset val="100"/>
        <c:noMultiLvlLbl val="0"/>
      </c:catAx>
      <c:valAx>
        <c:axId val="151967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196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Monto por Tipo de Cliente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'[1]1er Sem'!$B$117</c:f>
              <c:strCache>
                <c:ptCount val="1"/>
                <c:pt idx="0">
                  <c:v>Clientes Nuevos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046314416177429E-2"/>
                  <c:y val="-4.929142604753103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47874278142591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40%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Sem'!$E$115,'[1]1er Sem'!$H$115)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Sem'!$E$117,'[1]1er Sem'!$H$117)</c:f>
              <c:numCache>
                <c:formatCode>General</c:formatCode>
                <c:ptCount val="2"/>
                <c:pt idx="0">
                  <c:v>1891112.97</c:v>
                </c:pt>
                <c:pt idx="1">
                  <c:v>8814129.5</c:v>
                </c:pt>
              </c:numCache>
            </c:numRef>
          </c:val>
        </c:ser>
        <c:ser>
          <c:idx val="1"/>
          <c:order val="1"/>
          <c:tx>
            <c:strRef>
              <c:f>'[1]1er Sem'!$B$118</c:f>
              <c:strCache>
                <c:ptCount val="1"/>
                <c:pt idx="0">
                  <c:v>Recompras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7.8277886497064575E-3"/>
                  <c:y val="-2.46457130237650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90%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483365949119372E-2"/>
                  <c:y val="-1.97165704190120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60%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Sem'!$E$115,'[1]1er Sem'!$H$115)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Sem'!$E$118,'[1]1er Sem'!$H$118)</c:f>
              <c:numCache>
                <c:formatCode>General</c:formatCode>
                <c:ptCount val="2"/>
                <c:pt idx="0">
                  <c:v>16322748.35</c:v>
                </c:pt>
                <c:pt idx="1">
                  <c:v>13244997.609999999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669632"/>
        <c:axId val="153671168"/>
        <c:axId val="0"/>
      </c:bar3DChart>
      <c:catAx>
        <c:axId val="1536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671168"/>
        <c:crosses val="autoZero"/>
        <c:auto val="1"/>
        <c:lblAlgn val="ctr"/>
        <c:lblOffset val="100"/>
        <c:noMultiLvlLbl val="0"/>
      </c:catAx>
      <c:valAx>
        <c:axId val="153671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66963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No. de Clientes por Sector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'[1]1er Sem'!$B$132</c:f>
              <c:strCache>
                <c:ptCount val="1"/>
                <c:pt idx="0">
                  <c:v>Sector Gobierno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071895424836577E-2"/>
                  <c:y val="-1.9863434974425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8431372549019607E-3"/>
                  <c:y val="-1.489757623081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Sem'!$D$130,'[1]1er Sem'!$G$130)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Sem'!$D$132,'[1]1er Sem'!$G$132)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tx>
            <c:strRef>
              <c:f>'[1]1er Sem'!$B$133</c:f>
              <c:strCache>
                <c:ptCount val="1"/>
                <c:pt idx="0">
                  <c:v>Sector Privado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2.3529411764705882E-2"/>
                  <c:y val="-2.4829293718032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529411764705882E-2"/>
                  <c:y val="-1.9863434974425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Sem'!$D$130,'[1]1er Sem'!$G$130)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Sem'!$D$133,'[1]1er Sem'!$G$133)</c:f>
              <c:numCache>
                <c:formatCode>General</c:formatCode>
                <c:ptCount val="2"/>
                <c:pt idx="0">
                  <c:v>31</c:v>
                </c:pt>
                <c:pt idx="1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718784"/>
        <c:axId val="153720320"/>
        <c:axId val="0"/>
      </c:bar3DChart>
      <c:catAx>
        <c:axId val="1537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720320"/>
        <c:crosses val="autoZero"/>
        <c:auto val="1"/>
        <c:lblAlgn val="ctr"/>
        <c:lblOffset val="100"/>
        <c:noMultiLvlLbl val="0"/>
      </c:catAx>
      <c:valAx>
        <c:axId val="153720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71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Monto por Sector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'[1]1er Sem'!$B$132</c:f>
              <c:strCache>
                <c:ptCount val="1"/>
                <c:pt idx="0">
                  <c:v>Sector Gobierno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041265389771485E-3"/>
                  <c:y val="-2.97951524616387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10%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4897576230819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31%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Sem'!$E$130,'[1]1er Sem'!$H$130)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Sem'!$E$132,'[1]1er Sem'!$H$132)</c:f>
              <c:numCache>
                <c:formatCode>General</c:formatCode>
                <c:ptCount val="2"/>
                <c:pt idx="0">
                  <c:v>1898240</c:v>
                </c:pt>
                <c:pt idx="1">
                  <c:v>6882629.5</c:v>
                </c:pt>
              </c:numCache>
            </c:numRef>
          </c:val>
        </c:ser>
        <c:ser>
          <c:idx val="1"/>
          <c:order val="1"/>
          <c:tx>
            <c:strRef>
              <c:f>'[1]1er Sem'!$B$133</c:f>
              <c:strCache>
                <c:ptCount val="1"/>
                <c:pt idx="0">
                  <c:v>Sector Privado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1.3000498225393106E-2"/>
                  <c:y val="-9.93171748721289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90%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625E-2"/>
                  <c:y val="-9.931717487212958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69%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Sem'!$E$130,'[1]1er Sem'!$H$130)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Sem'!$E$133,'[1]1er Sem'!$H$133)</c:f>
              <c:numCache>
                <c:formatCode>General</c:formatCode>
                <c:ptCount val="2"/>
                <c:pt idx="0">
                  <c:v>16315621.32</c:v>
                </c:pt>
                <c:pt idx="1">
                  <c:v>15176497.609999999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120704"/>
        <c:axId val="152142976"/>
        <c:axId val="0"/>
      </c:bar3DChart>
      <c:catAx>
        <c:axId val="1521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42976"/>
        <c:crosses val="autoZero"/>
        <c:auto val="1"/>
        <c:lblAlgn val="ctr"/>
        <c:lblOffset val="100"/>
        <c:noMultiLvlLbl val="0"/>
      </c:catAx>
      <c:valAx>
        <c:axId val="152142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12070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No. de Proyectos por Servicio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'[1]1er Sem'!$B$150</c:f>
              <c:strCache>
                <c:ptCount val="1"/>
                <c:pt idx="0">
                  <c:v>Consultoría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246719160104962E-2"/>
                  <c:y val="-9.9317174872129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372703412073491E-2"/>
                  <c:y val="-1.9863434974425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Sem'!$D$148,'[1]1er Sem'!$G$148)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Sem'!$D$150,'[1]1er Sem'!$G$150)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'[1]1er Sem'!$B$151</c:f>
              <c:strCache>
                <c:ptCount val="1"/>
                <c:pt idx="0">
                  <c:v>Desarrollo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0"/>
              <c:layout>
                <c:manualLayout>
                  <c:x val="1.8372703412073491E-2"/>
                  <c:y val="-1.9863434974425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Sem'!$D$148,'[1]1er Sem'!$G$148)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Sem'!$D$151,'[1]1er Sem'!$G$151)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ser>
          <c:idx val="2"/>
          <c:order val="2"/>
          <c:tx>
            <c:strRef>
              <c:f>'[1]1er Sem'!$B$152</c:f>
              <c:strCache>
                <c:ptCount val="1"/>
                <c:pt idx="0">
                  <c:v>Impartición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7.874015748031496E-3"/>
                  <c:y val="-9.9317174872129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622047244094488E-2"/>
                  <c:y val="-1.489757623081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Sem'!$D$148,'[1]1er Sem'!$G$148)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Sem'!$D$152,'[1]1er Sem'!$G$152)</c:f>
              <c:numCache>
                <c:formatCode>General</c:formatCode>
                <c:ptCount val="2"/>
                <c:pt idx="0">
                  <c:v>45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179456"/>
        <c:axId val="152180992"/>
        <c:axId val="0"/>
      </c:bar3DChart>
      <c:catAx>
        <c:axId val="1521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180992"/>
        <c:crosses val="autoZero"/>
        <c:auto val="1"/>
        <c:lblAlgn val="ctr"/>
        <c:lblOffset val="100"/>
        <c:noMultiLvlLbl val="0"/>
      </c:catAx>
      <c:valAx>
        <c:axId val="152180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17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Monto por Servicio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'[1]1er Sem'!$B$150</c:f>
              <c:strCache>
                <c:ptCount val="1"/>
                <c:pt idx="0">
                  <c:v>Consultoría 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Sem'!$E$148,'[1]1er Sem'!$H$148)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Sem'!$E$150,'[1]1er Sem'!$H$150)</c:f>
              <c:numCache>
                <c:formatCode>General</c:formatCode>
                <c:ptCount val="2"/>
                <c:pt idx="0">
                  <c:v>554748.97</c:v>
                </c:pt>
                <c:pt idx="1">
                  <c:v>367391.36</c:v>
                </c:pt>
              </c:numCache>
            </c:numRef>
          </c:val>
        </c:ser>
        <c:ser>
          <c:idx val="1"/>
          <c:order val="1"/>
          <c:tx>
            <c:strRef>
              <c:f>'[1]1er Sem'!$B$151</c:f>
              <c:strCache>
                <c:ptCount val="1"/>
                <c:pt idx="0">
                  <c:v>Desarrollo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0"/>
              <c:layout>
                <c:manualLayout>
                  <c:x val="7.874015748031496E-3"/>
                  <c:y val="-3.48909588851848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3%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9.968845395767086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Sem'!$E$148,'[1]1er Sem'!$H$148)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Sem'!$E$151,'[1]1er Sem'!$H$151)</c:f>
              <c:numCache>
                <c:formatCode>General</c:formatCode>
                <c:ptCount val="2"/>
                <c:pt idx="0">
                  <c:v>473576</c:v>
                </c:pt>
                <c:pt idx="1">
                  <c:v>1977926.27</c:v>
                </c:pt>
              </c:numCache>
            </c:numRef>
          </c:val>
        </c:ser>
        <c:ser>
          <c:idx val="2"/>
          <c:order val="2"/>
          <c:tx>
            <c:strRef>
              <c:f>'[1]1er Sem'!$B$152</c:f>
              <c:strCache>
                <c:ptCount val="1"/>
                <c:pt idx="0">
                  <c:v>Impartición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1.3123359580052493E-2"/>
                  <c:y val="-1.4953268093650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94%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123359580052493E-2"/>
                  <c:y val="-9.96884539576704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89%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Sem'!$E$148,'[1]1er Sem'!$H$148)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Sem'!$E$152,'[1]1er Sem'!$H$152)</c:f>
              <c:numCache>
                <c:formatCode>General</c:formatCode>
                <c:ptCount val="2"/>
                <c:pt idx="0">
                  <c:v>17185536.350000001</c:v>
                </c:pt>
                <c:pt idx="1">
                  <c:v>19713809.48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237568"/>
        <c:axId val="152239104"/>
        <c:axId val="0"/>
      </c:bar3DChart>
      <c:catAx>
        <c:axId val="1522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239104"/>
        <c:crosses val="autoZero"/>
        <c:auto val="1"/>
        <c:lblAlgn val="ctr"/>
        <c:lblOffset val="100"/>
        <c:noMultiLvlLbl val="0"/>
      </c:catAx>
      <c:valAx>
        <c:axId val="152239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23756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Ingresos 2016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'[1]1er Sem'!$D$100</c:f>
              <c:strCache>
                <c:ptCount val="1"/>
                <c:pt idx="0">
                  <c:v>2016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70C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Lbls>
            <c:numFmt formatCode="&quot;$&quot;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'[1]1er Sem'!$B$101:$B$103</c:f>
              <c:strCache>
                <c:ptCount val="3"/>
                <c:pt idx="0">
                  <c:v>Venta</c:v>
                </c:pt>
                <c:pt idx="1">
                  <c:v>Facturación</c:v>
                </c:pt>
                <c:pt idx="2">
                  <c:v>Cobranza</c:v>
                </c:pt>
              </c:strCache>
            </c:strRef>
          </c:cat>
          <c:val>
            <c:numRef>
              <c:f>'[1]1er Sem'!$D$101:$D$103</c:f>
              <c:numCache>
                <c:formatCode>General</c:formatCode>
                <c:ptCount val="3"/>
                <c:pt idx="0">
                  <c:v>18213861.319999997</c:v>
                </c:pt>
                <c:pt idx="1">
                  <c:v>14150663</c:v>
                </c:pt>
                <c:pt idx="2">
                  <c:v>12692422.460000001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Ingreso 2017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'[1]1er Sem'!$E$100</c:f>
              <c:strCache>
                <c:ptCount val="1"/>
                <c:pt idx="0">
                  <c:v>2017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70C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Lbls>
            <c:numFmt formatCode="&quot;$&quot;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'[1]1er Sem'!$B$101:$B$103</c:f>
              <c:strCache>
                <c:ptCount val="3"/>
                <c:pt idx="0">
                  <c:v>Venta</c:v>
                </c:pt>
                <c:pt idx="1">
                  <c:v>Facturación</c:v>
                </c:pt>
                <c:pt idx="2">
                  <c:v>Cobranza</c:v>
                </c:pt>
              </c:strCache>
            </c:strRef>
          </c:cat>
          <c:val>
            <c:numRef>
              <c:f>'[1]1er Sem'!$E$101:$E$103</c:f>
              <c:numCache>
                <c:formatCode>General</c:formatCode>
                <c:ptCount val="3"/>
                <c:pt idx="0">
                  <c:v>22059127.109999996</c:v>
                </c:pt>
                <c:pt idx="1">
                  <c:v>10765163.969999999</c:v>
                </c:pt>
                <c:pt idx="2">
                  <c:v>9577361.9699999988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No. de Proyectos por Modalidad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'[1]1er Sem'!$B$166</c:f>
              <c:strCache>
                <c:ptCount val="1"/>
                <c:pt idx="0">
                  <c:v>Presencial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246719160104962E-2"/>
                  <c:y val="-9.9317174872129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372703412073491E-2"/>
                  <c:y val="-1.9863434974425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Sem'!$D$164,'[1]1er Sem'!$G$164)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Sem'!$D$166,'[1]1er Sem'!$G$166)</c:f>
              <c:numCache>
                <c:formatCode>General</c:formatCode>
                <c:ptCount val="2"/>
                <c:pt idx="0">
                  <c:v>43</c:v>
                </c:pt>
                <c:pt idx="1">
                  <c:v>64</c:v>
                </c:pt>
              </c:numCache>
            </c:numRef>
          </c:val>
        </c:ser>
        <c:ser>
          <c:idx val="1"/>
          <c:order val="1"/>
          <c:tx>
            <c:strRef>
              <c:f>'[1]1er Sem'!$B$167</c:f>
              <c:strCache>
                <c:ptCount val="1"/>
                <c:pt idx="0">
                  <c:v>Semi Presencial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0"/>
              <c:layout>
                <c:manualLayout>
                  <c:x val="1.8372703412073491E-2"/>
                  <c:y val="-1.9863434974425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Sem'!$D$164,'[1]1er Sem'!$G$164)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Sem'!$D$167,'[1]1er Sem'!$G$167)</c:f>
              <c:numCache>
                <c:formatCode>General</c:formatCode>
                <c:ptCount val="2"/>
                <c:pt idx="0">
                  <c:v>8</c:v>
                </c:pt>
                <c:pt idx="1">
                  <c:v>13</c:v>
                </c:pt>
              </c:numCache>
            </c:numRef>
          </c:val>
        </c:ser>
        <c:ser>
          <c:idx val="2"/>
          <c:order val="2"/>
          <c:tx>
            <c:strRef>
              <c:f>'[1]1er Sem'!$B$168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7.874015748031496E-3"/>
                  <c:y val="-9.9317174872129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622047244094488E-2"/>
                  <c:y val="-1.489757623081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Sem'!$D$164,'[1]1er Sem'!$G$164)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('[1]1er Sem'!$D$168,'[1]1er Sem'!$G$168)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110592"/>
        <c:axId val="154120576"/>
        <c:axId val="0"/>
      </c:bar3DChart>
      <c:catAx>
        <c:axId val="1541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120576"/>
        <c:crosses val="autoZero"/>
        <c:auto val="1"/>
        <c:lblAlgn val="ctr"/>
        <c:lblOffset val="100"/>
        <c:noMultiLvlLbl val="0"/>
      </c:catAx>
      <c:valAx>
        <c:axId val="154120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1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Monto por Tipo de Cliente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'1ER TRIM'!$B$81</c:f>
              <c:strCache>
                <c:ptCount val="1"/>
                <c:pt idx="0">
                  <c:v>Clientes Nuevos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046314416177429E-2"/>
                  <c:y val="-4.929142604753103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47874278142591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21%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TRIM'!$D$79,'1ER TRIM'!$G$79)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TRIM'!$E$81,'1ER TRIM'!$H$81)</c:f>
              <c:numCache>
                <c:formatCode>_("$"* #,##0.00_);_("$"* \(#,##0.00\);_("$"* "-"??_);_(@_)</c:formatCode>
                <c:ptCount val="2"/>
                <c:pt idx="0">
                  <c:v>529700</c:v>
                </c:pt>
                <c:pt idx="1">
                  <c:v>2859750</c:v>
                </c:pt>
              </c:numCache>
            </c:numRef>
          </c:val>
        </c:ser>
        <c:ser>
          <c:idx val="1"/>
          <c:order val="1"/>
          <c:tx>
            <c:strRef>
              <c:f>'1ER TRIM'!$B$82</c:f>
              <c:strCache>
                <c:ptCount val="1"/>
                <c:pt idx="0">
                  <c:v>Recompras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7.8277886497064575E-3"/>
                  <c:y val="-2.464571302376506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97%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483365949119372E-2"/>
                  <c:y val="-1.97165704190120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79%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TRIM'!$D$79,'1ER TRIM'!$G$79)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TRIM'!$E$82,'1ER TRIM'!$H$82)</c:f>
              <c:numCache>
                <c:formatCode>_("$"* #,##0.00_);_("$"* \(#,##0.00\);_("$"* "-"??_);_(@_)</c:formatCode>
                <c:ptCount val="2"/>
                <c:pt idx="0">
                  <c:v>14759049.85</c:v>
                </c:pt>
                <c:pt idx="1">
                  <c:v>11191626.23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681856"/>
        <c:axId val="152695936"/>
        <c:axId val="0"/>
      </c:bar3DChart>
      <c:catAx>
        <c:axId val="1526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2695936"/>
        <c:crosses val="autoZero"/>
        <c:auto val="1"/>
        <c:lblAlgn val="ctr"/>
        <c:lblOffset val="100"/>
        <c:noMultiLvlLbl val="0"/>
      </c:catAx>
      <c:valAx>
        <c:axId val="15269593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5268185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Monto por Modalidad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'[1]1er Sem'!$B$166</c:f>
              <c:strCache>
                <c:ptCount val="1"/>
                <c:pt idx="0">
                  <c:v>Presencial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23%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71197411003236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Sem'!$E$164,'[1]1er Sem'!$H$164)</c:f>
              <c:numCache>
                <c:formatCode>General</c:formatCode>
                <c:ptCount val="2"/>
              </c:numCache>
            </c:numRef>
          </c:cat>
          <c:val>
            <c:numRef>
              <c:f>('[1]1er Sem'!$E$166,'[1]1er Sem'!$H$166)</c:f>
              <c:numCache>
                <c:formatCode>General</c:formatCode>
                <c:ptCount val="2"/>
                <c:pt idx="0">
                  <c:v>4111929.69</c:v>
                </c:pt>
                <c:pt idx="1">
                  <c:v>11450667.09</c:v>
                </c:pt>
              </c:numCache>
            </c:numRef>
          </c:val>
        </c:ser>
        <c:ser>
          <c:idx val="1"/>
          <c:order val="1"/>
          <c:tx>
            <c:strRef>
              <c:f>'[1]1er Sem'!$B$167</c:f>
              <c:strCache>
                <c:ptCount val="1"/>
                <c:pt idx="0">
                  <c:v>Semi Presencial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0"/>
              <c:layout>
                <c:manualLayout>
                  <c:x val="7.874015748031496E-3"/>
                  <c:y val="-3.48909588851848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69%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300970873786409E-2"/>
                  <c:y val="4.984030223655363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42%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Sem'!$E$164,'[1]1er Sem'!$H$164)</c:f>
              <c:numCache>
                <c:formatCode>General</c:formatCode>
                <c:ptCount val="2"/>
              </c:numCache>
            </c:numRef>
          </c:cat>
          <c:val>
            <c:numRef>
              <c:f>('[1]1er Sem'!$E$167,'[1]1er Sem'!$H$167)</c:f>
              <c:numCache>
                <c:formatCode>General</c:formatCode>
                <c:ptCount val="2"/>
                <c:pt idx="0">
                  <c:v>12622356.630000001</c:v>
                </c:pt>
                <c:pt idx="1">
                  <c:v>9185293.75</c:v>
                </c:pt>
              </c:numCache>
            </c:numRef>
          </c:val>
        </c:ser>
        <c:ser>
          <c:idx val="2"/>
          <c:order val="2"/>
          <c:tx>
            <c:strRef>
              <c:f>'[1]1er Sem'!$B$168</c:f>
              <c:strCache>
                <c:ptCount val="1"/>
                <c:pt idx="0">
                  <c:v>Virtual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1.3123359580052493E-2"/>
                  <c:y val="-1.4953268093650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8%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123359580052493E-2"/>
                  <c:y val="-9.96884539576704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('[1]1er Sem'!$E$164,'[1]1er Sem'!$H$164)</c:f>
              <c:numCache>
                <c:formatCode>General</c:formatCode>
                <c:ptCount val="2"/>
              </c:numCache>
            </c:numRef>
          </c:cat>
          <c:val>
            <c:numRef>
              <c:f>('[1]1er Sem'!$E$168,'[1]1er Sem'!$H$168)</c:f>
              <c:numCache>
                <c:formatCode>General</c:formatCode>
                <c:ptCount val="2"/>
                <c:pt idx="0">
                  <c:v>1479575</c:v>
                </c:pt>
                <c:pt idx="1">
                  <c:v>1423166.27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258816"/>
        <c:axId val="154268800"/>
        <c:axId val="0"/>
      </c:bar3DChart>
      <c:catAx>
        <c:axId val="1542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4268800"/>
        <c:crosses val="autoZero"/>
        <c:auto val="1"/>
        <c:lblAlgn val="ctr"/>
        <c:lblOffset val="100"/>
        <c:noMultiLvlLbl val="0"/>
      </c:catAx>
      <c:valAx>
        <c:axId val="154268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425881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No. de Clientes por Sector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'1ER TRIM'!$B$96</c:f>
              <c:strCache>
                <c:ptCount val="1"/>
                <c:pt idx="0">
                  <c:v>Sector Gobierno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071895424836577E-2"/>
                  <c:y val="-1.9863434974425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8431372549019607E-3"/>
                  <c:y val="-1.489757623081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TRIM'!$D$94,'1ER TRIM'!$G$94)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TRIM'!$D$96,'1ER TRIM'!$G$96)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'1ER TRIM'!$B$97</c:f>
              <c:strCache>
                <c:ptCount val="1"/>
                <c:pt idx="0">
                  <c:v>Sector Privado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2.3529411764705882E-2"/>
                  <c:y val="-2.4829293718032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529411764705882E-2"/>
                  <c:y val="-1.9863434974425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TRIM'!$D$94,'1ER TRIM'!$G$94)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TRIM'!$D$97,'1ER TRIM'!$G$97)</c:f>
              <c:numCache>
                <c:formatCode>General</c:formatCode>
                <c:ptCount val="2"/>
                <c:pt idx="0">
                  <c:v>17</c:v>
                </c:pt>
                <c:pt idx="1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993152"/>
        <c:axId val="153015424"/>
        <c:axId val="0"/>
      </c:bar3DChart>
      <c:catAx>
        <c:axId val="1529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015424"/>
        <c:crosses val="autoZero"/>
        <c:auto val="1"/>
        <c:lblAlgn val="ctr"/>
        <c:lblOffset val="100"/>
        <c:noMultiLvlLbl val="0"/>
      </c:catAx>
      <c:valAx>
        <c:axId val="153015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9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Monto por Sector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'1ER TRIM'!$B$96</c:f>
              <c:strCache>
                <c:ptCount val="1"/>
                <c:pt idx="0">
                  <c:v>Sector Gobierno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041265389771485E-3"/>
                  <c:y val="-2.97951524616387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2%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4897576230819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9%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('1ER TRIM'!$E$96,'1ER TRIM'!$H$96)</c:f>
              <c:numCache>
                <c:formatCode>_("$"* #,##0.00_);_("$"* \(#,##0.00\);_("$"* "-"??_);_(@_)</c:formatCode>
                <c:ptCount val="2"/>
                <c:pt idx="0">
                  <c:v>262500</c:v>
                </c:pt>
                <c:pt idx="1">
                  <c:v>1151500</c:v>
                </c:pt>
              </c:numCache>
            </c:numRef>
          </c:val>
        </c:ser>
        <c:ser>
          <c:idx val="1"/>
          <c:order val="1"/>
          <c:tx>
            <c:strRef>
              <c:f>'1ER TRIM'!$B$97</c:f>
              <c:strCache>
                <c:ptCount val="1"/>
                <c:pt idx="0">
                  <c:v>Sector Privado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1.3000498225393106E-2"/>
                  <c:y val="-9.93171748721289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98%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625E-2"/>
                  <c:y val="-9.931717487212958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91%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('1ER TRIM'!$E$97,'1ER TRIM'!$H$97)</c:f>
              <c:numCache>
                <c:formatCode>_("$"* #,##0.00_);_("$"* \(#,##0.00\);_("$"* "-"??_);_(@_)</c:formatCode>
                <c:ptCount val="2"/>
                <c:pt idx="0">
                  <c:v>15026249.85</c:v>
                </c:pt>
                <c:pt idx="1">
                  <c:v>12899876.23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242624"/>
        <c:axId val="153248512"/>
        <c:axId val="0"/>
      </c:bar3DChart>
      <c:catAx>
        <c:axId val="153242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248512"/>
        <c:crosses val="autoZero"/>
        <c:auto val="1"/>
        <c:lblAlgn val="ctr"/>
        <c:lblOffset val="100"/>
        <c:noMultiLvlLbl val="0"/>
      </c:catAx>
      <c:valAx>
        <c:axId val="15324851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5324262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No. de Proyectos por Servicio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'1ER TRIM'!$B$114</c:f>
              <c:strCache>
                <c:ptCount val="1"/>
                <c:pt idx="0">
                  <c:v>Consultoría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246719160104962E-2"/>
                  <c:y val="-9.9317174872129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8372703412073491E-2"/>
                  <c:y val="-1.9863434974425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TRIM'!$D$112,'1ER TRIM'!$G$112)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TRIM'!$D$114,'1ER TRIM'!$G$114)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'1ER TRIM'!$B$115</c:f>
              <c:strCache>
                <c:ptCount val="1"/>
                <c:pt idx="0">
                  <c:v>Desarrollo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0"/>
              <c:layout>
                <c:manualLayout>
                  <c:x val="1.8372703412073491E-2"/>
                  <c:y val="-1.9863434974425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TRIM'!$D$112,'1ER TRIM'!$G$112)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TRIM'!$D$115,'1ER TRIM'!$G$115)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'1ER TRIM'!$B$116</c:f>
              <c:strCache>
                <c:ptCount val="1"/>
                <c:pt idx="0">
                  <c:v>Impartición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7.874015748031496E-3"/>
                  <c:y val="-9.93171748721291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622047244094488E-2"/>
                  <c:y val="-1.489757623081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TRIM'!$D$112,'1ER TRIM'!$G$112)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TRIM'!$D$116,'1ER TRIM'!$G$116)</c:f>
              <c:numCache>
                <c:formatCode>General</c:formatCode>
                <c:ptCount val="2"/>
                <c:pt idx="0">
                  <c:v>19</c:v>
                </c:pt>
                <c:pt idx="1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360256"/>
        <c:axId val="153361792"/>
        <c:axId val="0"/>
      </c:bar3DChart>
      <c:catAx>
        <c:axId val="1533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361792"/>
        <c:crosses val="autoZero"/>
        <c:auto val="1"/>
        <c:lblAlgn val="ctr"/>
        <c:lblOffset val="100"/>
        <c:noMultiLvlLbl val="0"/>
      </c:catAx>
      <c:valAx>
        <c:axId val="153361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33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Monto por Servicio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'1ER TRIM'!$B$114</c:f>
              <c:strCache>
                <c:ptCount val="1"/>
                <c:pt idx="0">
                  <c:v>Consultoría 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.01%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TRIM'!$D$112,'1ER TRIM'!$G$112)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TRIM'!$E$114,'1ER TRIM'!$H$114)</c:f>
              <c:numCache>
                <c:formatCode>_("$"* #,##0.00_);_("$"* \(#,##0.00\);_("$"* "-"??_);_(@_)</c:formatCode>
                <c:ptCount val="2"/>
                <c:pt idx="0">
                  <c:v>400455</c:v>
                </c:pt>
                <c:pt idx="1">
                  <c:v>56000</c:v>
                </c:pt>
              </c:numCache>
            </c:numRef>
          </c:val>
        </c:ser>
        <c:ser>
          <c:idx val="1"/>
          <c:order val="1"/>
          <c:tx>
            <c:strRef>
              <c:f>'1ER TRIM'!$B$115</c:f>
              <c:strCache>
                <c:ptCount val="1"/>
                <c:pt idx="0">
                  <c:v>Desarrollo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dLbl>
              <c:idx val="0"/>
              <c:layout>
                <c:manualLayout>
                  <c:x val="7.874015748031496E-3"/>
                  <c:y val="-3.48909588851848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3%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9.968845395767086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12.99%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TRIM'!$D$112,'1ER TRIM'!$G$112)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TRIM'!$E$115,'1ER TRIM'!$H$115)</c:f>
              <c:numCache>
                <c:formatCode>_("$"* #,##0.00_);_("$"* \(#,##0.00\);_("$"* "-"??_);_(@_)</c:formatCode>
                <c:ptCount val="2"/>
                <c:pt idx="0">
                  <c:v>470576</c:v>
                </c:pt>
                <c:pt idx="1">
                  <c:v>1916176.27</c:v>
                </c:pt>
              </c:numCache>
            </c:numRef>
          </c:val>
        </c:ser>
        <c:ser>
          <c:idx val="2"/>
          <c:order val="2"/>
          <c:tx>
            <c:strRef>
              <c:f>'1ER TRIM'!$B$116</c:f>
              <c:strCache>
                <c:ptCount val="1"/>
                <c:pt idx="0">
                  <c:v>Impartición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0"/>
              <c:layout>
                <c:manualLayout>
                  <c:x val="1.3123359580052493E-2"/>
                  <c:y val="-1.49532680936506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94%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3123359580052493E-2"/>
                  <c:y val="-9.96884539576704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87%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('1ER TRIM'!$D$112,'1ER TRIM'!$G$112)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('1ER TRIM'!$E$116,'1ER TRIM'!$H$116)</c:f>
              <c:numCache>
                <c:formatCode>_("$"* #,##0.00_);_("$"* \(#,##0.00\);_("$"* "-"??_);_(@_)</c:formatCode>
                <c:ptCount val="2"/>
                <c:pt idx="0">
                  <c:v>14417718.85</c:v>
                </c:pt>
                <c:pt idx="1">
                  <c:v>12079199.960000001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425408"/>
        <c:axId val="153426944"/>
        <c:axId val="0"/>
      </c:bar3DChart>
      <c:catAx>
        <c:axId val="1534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3426944"/>
        <c:crosses val="autoZero"/>
        <c:auto val="1"/>
        <c:lblAlgn val="ctr"/>
        <c:lblOffset val="100"/>
        <c:noMultiLvlLbl val="0"/>
      </c:catAx>
      <c:valAx>
        <c:axId val="15342694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5342540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No. de Proyectos por Modalidad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layout>
                <c:manualLayout>
                  <c:x val="-2.9772166053207847E-2"/>
                  <c:y val="7.580402922740231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</c:dLbl>
            <c:dLbl>
              <c:idx val="1"/>
              <c:layout>
                <c:manualLayout>
                  <c:x val="-1.3952900857806975E-2"/>
                  <c:y val="-3.5209893554667263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0.1447244094488189"/>
                  <c:y val="2.8340585963511494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</c:dLbl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'1ER TRIM'!$B$130:$B$132</c:f>
              <c:strCache>
                <c:ptCount val="3"/>
                <c:pt idx="0">
                  <c:v>Presencial</c:v>
                </c:pt>
                <c:pt idx="1">
                  <c:v>Semi Presencial</c:v>
                </c:pt>
                <c:pt idx="2">
                  <c:v>Virtual</c:v>
                </c:pt>
              </c:strCache>
            </c:strRef>
          </c:cat>
          <c:val>
            <c:numRef>
              <c:f>'1ER TRIM'!$G$130:$G$132</c:f>
              <c:numCache>
                <c:formatCode>General</c:formatCode>
                <c:ptCount val="3"/>
                <c:pt idx="0">
                  <c:v>38</c:v>
                </c:pt>
                <c:pt idx="1">
                  <c:v>9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Monto por Modalidad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Lbls>
            <c:dLbl>
              <c:idx val="0"/>
              <c:layout>
                <c:manualLayout>
                  <c:x val="4.1571275922525491E-2"/>
                  <c:y val="-7.3183045655063443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</c:dLbl>
            <c:dLbl>
              <c:idx val="1"/>
              <c:layout>
                <c:manualLayout>
                  <c:x val="5.1745769921052356E-2"/>
                  <c:y val="9.754467103079562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</c:dLbl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'1ER TRIM'!$B$130:$B$132</c:f>
              <c:strCache>
                <c:ptCount val="3"/>
                <c:pt idx="0">
                  <c:v>Presencial</c:v>
                </c:pt>
                <c:pt idx="1">
                  <c:v>Semi Presencial</c:v>
                </c:pt>
                <c:pt idx="2">
                  <c:v>Virtual</c:v>
                </c:pt>
              </c:strCache>
            </c:strRef>
          </c:cat>
          <c:val>
            <c:numRef>
              <c:f>'1ER TRIM'!$H$130:$H$132</c:f>
              <c:numCache>
                <c:formatCode>_("$"* #,##0.00_);_("$"* \(#,##0.00\);_("$"* "-"??_);_(@_)</c:formatCode>
                <c:ptCount val="3"/>
                <c:pt idx="0">
                  <c:v>5095296.21</c:v>
                </c:pt>
                <c:pt idx="1">
                  <c:v>7766163.75</c:v>
                </c:pt>
                <c:pt idx="2">
                  <c:v>1189916.27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Ingresos 2016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'1ER TRIM'!$D$64</c:f>
              <c:strCache>
                <c:ptCount val="1"/>
                <c:pt idx="0">
                  <c:v>2016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70C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Lbls>
            <c:numFmt formatCode="&quot;$&quot;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'1ER TRIM'!$B$65:$C$67</c:f>
              <c:strCache>
                <c:ptCount val="3"/>
                <c:pt idx="0">
                  <c:v>Venta</c:v>
                </c:pt>
                <c:pt idx="1">
                  <c:v>Facturación</c:v>
                </c:pt>
                <c:pt idx="2">
                  <c:v>Cobranza</c:v>
                </c:pt>
              </c:strCache>
            </c:strRef>
          </c:cat>
          <c:val>
            <c:numRef>
              <c:f>'1ER TRIM'!$D$65:$D$67</c:f>
              <c:numCache>
                <c:formatCode>_("$"* #,##0.00_);_("$"* \(#,##0.00\);_("$"* "-"??_);_(@_)</c:formatCode>
                <c:ptCount val="3"/>
                <c:pt idx="0">
                  <c:v>15288749.85</c:v>
                </c:pt>
                <c:pt idx="1">
                  <c:v>10989247</c:v>
                </c:pt>
                <c:pt idx="2">
                  <c:v>8191464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Helvetica" panose="020B0504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1038224</xdr:colOff>
      <xdr:row>76</xdr:row>
      <xdr:rowOff>14287</xdr:rowOff>
    </xdr:from>
    <xdr:to>
      <xdr:col>11</xdr:col>
      <xdr:colOff>2533649</xdr:colOff>
      <xdr:row>91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</xdr:colOff>
      <xdr:row>76</xdr:row>
      <xdr:rowOff>4762</xdr:rowOff>
    </xdr:from>
    <xdr:to>
      <xdr:col>17</xdr:col>
      <xdr:colOff>9524</xdr:colOff>
      <xdr:row>91</xdr:row>
      <xdr:rowOff>152400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93</xdr:row>
      <xdr:rowOff>4762</xdr:rowOff>
    </xdr:from>
    <xdr:to>
      <xdr:col>11</xdr:col>
      <xdr:colOff>2533650</xdr:colOff>
      <xdr:row>108</xdr:row>
      <xdr:rowOff>133350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390525</xdr:colOff>
      <xdr:row>93</xdr:row>
      <xdr:rowOff>4762</xdr:rowOff>
    </xdr:from>
    <xdr:to>
      <xdr:col>17</xdr:col>
      <xdr:colOff>0</xdr:colOff>
      <xdr:row>108</xdr:row>
      <xdr:rowOff>133350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109</xdr:row>
      <xdr:rowOff>157162</xdr:rowOff>
    </xdr:from>
    <xdr:to>
      <xdr:col>11</xdr:col>
      <xdr:colOff>2524125</xdr:colOff>
      <xdr:row>125</xdr:row>
      <xdr:rowOff>123825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</xdr:colOff>
      <xdr:row>110</xdr:row>
      <xdr:rowOff>14287</xdr:rowOff>
    </xdr:from>
    <xdr:to>
      <xdr:col>16</xdr:col>
      <xdr:colOff>895350</xdr:colOff>
      <xdr:row>125</xdr:row>
      <xdr:rowOff>133350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28574</xdr:colOff>
      <xdr:row>126</xdr:row>
      <xdr:rowOff>157162</xdr:rowOff>
    </xdr:from>
    <xdr:to>
      <xdr:col>11</xdr:col>
      <xdr:colOff>2524124</xdr:colOff>
      <xdr:row>142</xdr:row>
      <xdr:rowOff>123825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127</xdr:row>
      <xdr:rowOff>4762</xdr:rowOff>
    </xdr:from>
    <xdr:to>
      <xdr:col>16</xdr:col>
      <xdr:colOff>866775</xdr:colOff>
      <xdr:row>142</xdr:row>
      <xdr:rowOff>142875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61</xdr:row>
      <xdr:rowOff>14287</xdr:rowOff>
    </xdr:from>
    <xdr:to>
      <xdr:col>11</xdr:col>
      <xdr:colOff>2524125</xdr:colOff>
      <xdr:row>76</xdr:row>
      <xdr:rowOff>9525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95249</xdr:colOff>
      <xdr:row>61</xdr:row>
      <xdr:rowOff>4762</xdr:rowOff>
    </xdr:from>
    <xdr:to>
      <xdr:col>16</xdr:col>
      <xdr:colOff>914399</xdr:colOff>
      <xdr:row>75</xdr:row>
      <xdr:rowOff>161587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1038224</xdr:colOff>
      <xdr:row>112</xdr:row>
      <xdr:rowOff>14287</xdr:rowOff>
    </xdr:from>
    <xdr:to>
      <xdr:col>11</xdr:col>
      <xdr:colOff>2533649</xdr:colOff>
      <xdr:row>127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95249</xdr:colOff>
      <xdr:row>112</xdr:row>
      <xdr:rowOff>23812</xdr:rowOff>
    </xdr:from>
    <xdr:to>
      <xdr:col>15</xdr:col>
      <xdr:colOff>552450</xdr:colOff>
      <xdr:row>128</xdr:row>
      <xdr:rowOff>9525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129</xdr:row>
      <xdr:rowOff>4762</xdr:rowOff>
    </xdr:from>
    <xdr:to>
      <xdr:col>11</xdr:col>
      <xdr:colOff>2533650</xdr:colOff>
      <xdr:row>144</xdr:row>
      <xdr:rowOff>133350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104775</xdr:colOff>
      <xdr:row>129</xdr:row>
      <xdr:rowOff>4762</xdr:rowOff>
    </xdr:from>
    <xdr:to>
      <xdr:col>15</xdr:col>
      <xdr:colOff>581025</xdr:colOff>
      <xdr:row>144</xdr:row>
      <xdr:rowOff>133350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145</xdr:row>
      <xdr:rowOff>157162</xdr:rowOff>
    </xdr:from>
    <xdr:to>
      <xdr:col>11</xdr:col>
      <xdr:colOff>2524125</xdr:colOff>
      <xdr:row>161</xdr:row>
      <xdr:rowOff>123825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95250</xdr:colOff>
      <xdr:row>146</xdr:row>
      <xdr:rowOff>4762</xdr:rowOff>
    </xdr:from>
    <xdr:to>
      <xdr:col>15</xdr:col>
      <xdr:colOff>571500</xdr:colOff>
      <xdr:row>161</xdr:row>
      <xdr:rowOff>123825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97</xdr:row>
      <xdr:rowOff>14287</xdr:rowOff>
    </xdr:from>
    <xdr:to>
      <xdr:col>11</xdr:col>
      <xdr:colOff>2524125</xdr:colOff>
      <xdr:row>112</xdr:row>
      <xdr:rowOff>9525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95249</xdr:colOff>
      <xdr:row>97</xdr:row>
      <xdr:rowOff>4762</xdr:rowOff>
    </xdr:from>
    <xdr:to>
      <xdr:col>15</xdr:col>
      <xdr:colOff>542925</xdr:colOff>
      <xdr:row>111</xdr:row>
      <xdr:rowOff>161587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19050</xdr:colOff>
      <xdr:row>162</xdr:row>
      <xdr:rowOff>0</xdr:rowOff>
    </xdr:from>
    <xdr:to>
      <xdr:col>11</xdr:col>
      <xdr:colOff>2524125</xdr:colOff>
      <xdr:row>177</xdr:row>
      <xdr:rowOff>128588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104775</xdr:colOff>
      <xdr:row>162</xdr:row>
      <xdr:rowOff>19050</xdr:rowOff>
    </xdr:from>
    <xdr:to>
      <xdr:col>15</xdr:col>
      <xdr:colOff>581025</xdr:colOff>
      <xdr:row>177</xdr:row>
      <xdr:rowOff>138113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sonvf/Documents/01%20Corporativa/01%20Reportes%20Financieros/2017/Indicadores/1er%20Semestre/Facturaci&#243;n%201erSem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ADO 2017"/>
      <sheetName val="CONTRATADO 2017"/>
      <sheetName val="ER"/>
      <sheetName val="1ER TRIM"/>
      <sheetName val="MAYO 19"/>
      <sheetName val="1er Sem"/>
    </sheetNames>
    <sheetDataSet>
      <sheetData sheetId="0"/>
      <sheetData sheetId="1"/>
      <sheetData sheetId="2"/>
      <sheetData sheetId="3"/>
      <sheetData sheetId="4"/>
      <sheetData sheetId="5">
        <row r="100">
          <cell r="D100">
            <v>2016</v>
          </cell>
          <cell r="E100">
            <v>2017</v>
          </cell>
        </row>
        <row r="101">
          <cell r="B101" t="str">
            <v>Venta</v>
          </cell>
          <cell r="D101">
            <v>18213861.319999997</v>
          </cell>
          <cell r="E101">
            <v>22059127.109999996</v>
          </cell>
        </row>
        <row r="102">
          <cell r="B102" t="str">
            <v>Facturación</v>
          </cell>
          <cell r="D102">
            <v>14150663</v>
          </cell>
          <cell r="E102">
            <v>10765163.969999999</v>
          </cell>
        </row>
        <row r="103">
          <cell r="B103" t="str">
            <v>Cobranza</v>
          </cell>
          <cell r="D103">
            <v>12692422.460000001</v>
          </cell>
          <cell r="E103">
            <v>9577361.9699999988</v>
          </cell>
        </row>
        <row r="115">
          <cell r="D115">
            <v>2016</v>
          </cell>
          <cell r="E115">
            <v>2016</v>
          </cell>
          <cell r="G115">
            <v>2017</v>
          </cell>
          <cell r="H115">
            <v>2017</v>
          </cell>
        </row>
        <row r="117">
          <cell r="B117" t="str">
            <v>Clientes Nuevos</v>
          </cell>
          <cell r="D117">
            <v>21</v>
          </cell>
          <cell r="E117">
            <v>1891112.97</v>
          </cell>
          <cell r="G117">
            <v>28</v>
          </cell>
          <cell r="H117">
            <v>8814129.5</v>
          </cell>
        </row>
        <row r="118">
          <cell r="B118" t="str">
            <v>Recompras</v>
          </cell>
          <cell r="D118">
            <v>15</v>
          </cell>
          <cell r="E118">
            <v>16322748.35</v>
          </cell>
          <cell r="G118">
            <v>26</v>
          </cell>
          <cell r="H118">
            <v>13244997.609999999</v>
          </cell>
        </row>
        <row r="130">
          <cell r="D130">
            <v>2016</v>
          </cell>
          <cell r="E130">
            <v>2016</v>
          </cell>
          <cell r="G130">
            <v>2017</v>
          </cell>
          <cell r="H130">
            <v>2017</v>
          </cell>
        </row>
        <row r="132">
          <cell r="B132" t="str">
            <v>Sector Gobierno</v>
          </cell>
          <cell r="D132">
            <v>5</v>
          </cell>
          <cell r="E132">
            <v>1898240</v>
          </cell>
          <cell r="G132">
            <v>10</v>
          </cell>
          <cell r="H132">
            <v>6882629.5</v>
          </cell>
        </row>
        <row r="133">
          <cell r="B133" t="str">
            <v>Sector Privado</v>
          </cell>
          <cell r="D133">
            <v>31</v>
          </cell>
          <cell r="E133">
            <v>16315621.32</v>
          </cell>
          <cell r="G133">
            <v>44</v>
          </cell>
          <cell r="H133">
            <v>15176497.609999999</v>
          </cell>
        </row>
        <row r="148">
          <cell r="D148">
            <v>2016</v>
          </cell>
          <cell r="E148">
            <v>2016</v>
          </cell>
          <cell r="G148">
            <v>2017</v>
          </cell>
          <cell r="H148">
            <v>2017</v>
          </cell>
        </row>
        <row r="150">
          <cell r="B150" t="str">
            <v xml:space="preserve">Consultoría </v>
          </cell>
          <cell r="D150">
            <v>7</v>
          </cell>
          <cell r="E150">
            <v>554748.97</v>
          </cell>
          <cell r="G150">
            <v>8</v>
          </cell>
          <cell r="H150">
            <v>367391.36</v>
          </cell>
        </row>
        <row r="151">
          <cell r="B151" t="str">
            <v>Desarrollo</v>
          </cell>
          <cell r="D151">
            <v>4</v>
          </cell>
          <cell r="E151">
            <v>473576</v>
          </cell>
          <cell r="G151">
            <v>8</v>
          </cell>
          <cell r="H151">
            <v>1977926.27</v>
          </cell>
        </row>
        <row r="152">
          <cell r="B152" t="str">
            <v>Impartición</v>
          </cell>
          <cell r="D152">
            <v>45</v>
          </cell>
          <cell r="E152">
            <v>17185536.350000001</v>
          </cell>
          <cell r="G152">
            <v>67</v>
          </cell>
          <cell r="H152">
            <v>19713809.48</v>
          </cell>
        </row>
        <row r="164">
          <cell r="D164">
            <v>2016</v>
          </cell>
          <cell r="E164"/>
          <cell r="G164">
            <v>2017</v>
          </cell>
          <cell r="H164"/>
        </row>
        <row r="166">
          <cell r="B166" t="str">
            <v>Presencial</v>
          </cell>
          <cell r="D166">
            <v>43</v>
          </cell>
          <cell r="E166">
            <v>4111929.69</v>
          </cell>
          <cell r="G166">
            <v>64</v>
          </cell>
          <cell r="H166">
            <v>11450667.09</v>
          </cell>
        </row>
        <row r="167">
          <cell r="B167" t="str">
            <v>Semi Presencial</v>
          </cell>
          <cell r="D167">
            <v>8</v>
          </cell>
          <cell r="E167">
            <v>12622356.630000001</v>
          </cell>
          <cell r="G167">
            <v>13</v>
          </cell>
          <cell r="H167">
            <v>9185293.75</v>
          </cell>
        </row>
        <row r="168">
          <cell r="B168" t="str">
            <v>Virtual</v>
          </cell>
          <cell r="D168">
            <v>5</v>
          </cell>
          <cell r="E168">
            <v>1479575</v>
          </cell>
          <cell r="G168">
            <v>6</v>
          </cell>
          <cell r="H168">
            <v>1423166.27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8"/>
  <sheetViews>
    <sheetView showGridLines="0" tabSelected="1" view="pageBreakPreview" zoomScale="80" zoomScaleSheetLayoutView="80" workbookViewId="0">
      <selection activeCell="E141" sqref="E141"/>
    </sheetView>
  </sheetViews>
  <sheetFormatPr baseColWidth="10" defaultRowHeight="12.75" x14ac:dyDescent="0.2"/>
  <cols>
    <col min="1" max="1" width="5.7109375" style="26" customWidth="1"/>
    <col min="2" max="2" width="11.28515625" style="20" customWidth="1"/>
    <col min="3" max="3" width="5.85546875" style="20" customWidth="1"/>
    <col min="4" max="4" width="21.5703125" style="20" customWidth="1"/>
    <col min="5" max="5" width="11.5703125" style="24" customWidth="1"/>
    <col min="6" max="6" width="17.7109375" style="25" customWidth="1"/>
    <col min="7" max="7" width="26.7109375" style="25" customWidth="1"/>
    <col min="8" max="8" width="46.42578125" style="49" customWidth="1"/>
    <col min="9" max="9" width="15.140625" style="34" bestFit="1" customWidth="1"/>
    <col min="10" max="10" width="12.42578125" style="34" bestFit="1" customWidth="1"/>
    <col min="11" max="11" width="20.7109375" style="34" bestFit="1" customWidth="1"/>
    <col min="12" max="12" width="14.5703125" style="26" customWidth="1"/>
    <col min="13" max="13" width="20" style="26" bestFit="1" customWidth="1"/>
    <col min="14" max="14" width="12.42578125" style="26" bestFit="1" customWidth="1"/>
    <col min="15" max="15" width="9.140625" style="38" customWidth="1"/>
    <col min="16" max="16" width="25.7109375" style="20" bestFit="1" customWidth="1"/>
    <col min="17" max="17" width="12.28515625" style="13" bestFit="1" customWidth="1"/>
    <col min="18" max="16384" width="11.42578125" style="13"/>
  </cols>
  <sheetData>
    <row r="1" spans="1:19" s="14" customFormat="1" ht="21.75" thickBot="1" x14ac:dyDescent="0.4">
      <c r="A1" s="17"/>
      <c r="B1" s="15" t="s">
        <v>15</v>
      </c>
      <c r="C1" s="3"/>
      <c r="D1" s="3"/>
      <c r="E1" s="3"/>
      <c r="F1" s="3"/>
      <c r="G1" s="48"/>
      <c r="H1" s="48"/>
      <c r="I1" s="30"/>
      <c r="J1" s="30"/>
      <c r="K1" s="30"/>
      <c r="L1" s="3"/>
      <c r="M1" s="3"/>
      <c r="N1" s="3"/>
      <c r="O1" s="48"/>
      <c r="P1" s="3"/>
    </row>
    <row r="2" spans="1:19" ht="15" x14ac:dyDescent="0.25">
      <c r="A2" s="29"/>
      <c r="B2" s="5" t="s">
        <v>952</v>
      </c>
      <c r="E2" s="20"/>
      <c r="F2" s="20"/>
      <c r="G2" s="49"/>
      <c r="H2" s="23"/>
      <c r="I2" s="31"/>
      <c r="J2" s="31"/>
      <c r="K2" s="31"/>
      <c r="L2" s="13"/>
      <c r="M2" s="13"/>
      <c r="N2" s="13"/>
      <c r="O2" s="23"/>
      <c r="P2" s="13"/>
    </row>
    <row r="3" spans="1:19" ht="15" x14ac:dyDescent="0.25">
      <c r="A3" s="29"/>
      <c r="B3" s="5"/>
      <c r="E3" s="20"/>
      <c r="F3" s="20"/>
      <c r="G3" s="49"/>
      <c r="H3" s="23"/>
      <c r="I3" s="31"/>
      <c r="J3" s="31"/>
      <c r="K3" s="31"/>
      <c r="L3" s="13"/>
      <c r="M3" s="13"/>
      <c r="N3" s="13"/>
      <c r="O3" s="23"/>
      <c r="P3" s="13"/>
    </row>
    <row r="4" spans="1:19" s="19" customFormat="1" ht="30" x14ac:dyDescent="0.25">
      <c r="A4" s="19" t="s">
        <v>4</v>
      </c>
      <c r="B4" s="19" t="s">
        <v>0</v>
      </c>
      <c r="C4" s="19" t="s">
        <v>27</v>
      </c>
      <c r="D4" s="19" t="s">
        <v>28</v>
      </c>
      <c r="E4" s="19" t="s">
        <v>29</v>
      </c>
      <c r="F4" s="19" t="s">
        <v>10</v>
      </c>
      <c r="G4" s="19" t="s">
        <v>30</v>
      </c>
      <c r="H4" s="19" t="s">
        <v>1</v>
      </c>
      <c r="I4" s="32" t="s">
        <v>5</v>
      </c>
      <c r="J4" s="32" t="s">
        <v>2</v>
      </c>
      <c r="K4" s="32" t="s">
        <v>6</v>
      </c>
      <c r="L4" s="19" t="s">
        <v>25</v>
      </c>
      <c r="M4" s="19" t="s">
        <v>26</v>
      </c>
      <c r="N4" s="19" t="s">
        <v>8</v>
      </c>
      <c r="O4" s="50" t="s">
        <v>3</v>
      </c>
      <c r="P4" s="19" t="s">
        <v>11</v>
      </c>
      <c r="Q4" s="19" t="s">
        <v>37</v>
      </c>
    </row>
    <row r="5" spans="1:19" s="19" customFormat="1" ht="30" customHeight="1" x14ac:dyDescent="0.25">
      <c r="B5" s="21">
        <v>42705</v>
      </c>
      <c r="C5" s="22" t="s">
        <v>154</v>
      </c>
      <c r="D5" s="74" t="s">
        <v>48</v>
      </c>
      <c r="E5" s="72" t="s">
        <v>157</v>
      </c>
      <c r="F5" s="74" t="s">
        <v>223</v>
      </c>
      <c r="G5" s="74" t="s">
        <v>158</v>
      </c>
      <c r="H5" s="74" t="s">
        <v>159</v>
      </c>
      <c r="I5" s="73">
        <v>33693.339999999997</v>
      </c>
      <c r="J5" s="73">
        <v>5390.93</v>
      </c>
      <c r="K5" s="73">
        <v>39084.269999999997</v>
      </c>
      <c r="L5" s="72" t="s">
        <v>110</v>
      </c>
      <c r="M5" s="86">
        <v>42789</v>
      </c>
      <c r="N5" s="72">
        <f t="shared" ref="N5:N9" si="0">M5-B5</f>
        <v>84</v>
      </c>
      <c r="O5" s="74" t="s">
        <v>111</v>
      </c>
      <c r="R5" s="32"/>
      <c r="S5" s="32"/>
    </row>
    <row r="6" spans="1:19" s="19" customFormat="1" ht="15" customHeight="1" x14ac:dyDescent="0.25">
      <c r="B6" s="21">
        <v>42705</v>
      </c>
      <c r="C6" s="22" t="s">
        <v>154</v>
      </c>
      <c r="D6" s="74" t="s">
        <v>48</v>
      </c>
      <c r="E6" s="72" t="s">
        <v>160</v>
      </c>
      <c r="F6" s="74" t="s">
        <v>223</v>
      </c>
      <c r="G6" s="74" t="s">
        <v>161</v>
      </c>
      <c r="H6" s="74" t="s">
        <v>162</v>
      </c>
      <c r="I6" s="73">
        <v>16846.669999999998</v>
      </c>
      <c r="J6" s="73">
        <v>2695.47</v>
      </c>
      <c r="K6" s="73">
        <v>19542.14</v>
      </c>
      <c r="L6" s="72" t="s">
        <v>110</v>
      </c>
      <c r="M6" s="86">
        <v>42789</v>
      </c>
      <c r="N6" s="72">
        <f t="shared" si="0"/>
        <v>84</v>
      </c>
      <c r="O6" s="74" t="s">
        <v>111</v>
      </c>
      <c r="R6" s="32"/>
      <c r="S6" s="32"/>
    </row>
    <row r="7" spans="1:19" s="19" customFormat="1" ht="15" customHeight="1" x14ac:dyDescent="0.25">
      <c r="B7" s="21">
        <v>42712</v>
      </c>
      <c r="C7" s="22" t="s">
        <v>154</v>
      </c>
      <c r="D7" s="74" t="s">
        <v>31</v>
      </c>
      <c r="E7" s="72" t="s">
        <v>163</v>
      </c>
      <c r="F7" s="74" t="s">
        <v>170</v>
      </c>
      <c r="G7" s="74" t="s">
        <v>148</v>
      </c>
      <c r="H7" s="74" t="s">
        <v>164</v>
      </c>
      <c r="I7" s="73">
        <v>120000</v>
      </c>
      <c r="J7" s="73">
        <v>19200</v>
      </c>
      <c r="K7" s="73">
        <v>139200</v>
      </c>
      <c r="L7" s="72" t="s">
        <v>110</v>
      </c>
      <c r="M7" s="86">
        <v>42803</v>
      </c>
      <c r="N7" s="72">
        <f t="shared" si="0"/>
        <v>91</v>
      </c>
      <c r="O7" s="74" t="s">
        <v>111</v>
      </c>
      <c r="R7" s="32"/>
      <c r="S7" s="32"/>
    </row>
    <row r="8" spans="1:19" s="19" customFormat="1" ht="15" customHeight="1" x14ac:dyDescent="0.25">
      <c r="B8" s="21">
        <v>42710</v>
      </c>
      <c r="C8" s="22" t="s">
        <v>154</v>
      </c>
      <c r="D8" s="74" t="s">
        <v>31</v>
      </c>
      <c r="E8" s="72" t="s">
        <v>165</v>
      </c>
      <c r="F8" s="74" t="s">
        <v>220</v>
      </c>
      <c r="G8" s="74" t="s">
        <v>85</v>
      </c>
      <c r="H8" s="74" t="s">
        <v>166</v>
      </c>
      <c r="I8" s="73">
        <v>87500</v>
      </c>
      <c r="J8" s="73">
        <v>14000</v>
      </c>
      <c r="K8" s="73">
        <v>101500</v>
      </c>
      <c r="L8" s="72" t="s">
        <v>110</v>
      </c>
      <c r="M8" s="86">
        <v>42769</v>
      </c>
      <c r="N8" s="72">
        <f t="shared" si="0"/>
        <v>59</v>
      </c>
      <c r="O8" s="74" t="s">
        <v>111</v>
      </c>
      <c r="R8" s="32"/>
      <c r="S8" s="32"/>
    </row>
    <row r="9" spans="1:19" s="19" customFormat="1" ht="15" customHeight="1" x14ac:dyDescent="0.25">
      <c r="B9" s="41">
        <v>42717</v>
      </c>
      <c r="C9" s="42" t="s">
        <v>154</v>
      </c>
      <c r="D9" s="91" t="s">
        <v>41</v>
      </c>
      <c r="E9" s="92" t="s">
        <v>242</v>
      </c>
      <c r="F9" s="91" t="s">
        <v>173</v>
      </c>
      <c r="G9" s="91" t="s">
        <v>168</v>
      </c>
      <c r="H9" s="91" t="s">
        <v>169</v>
      </c>
      <c r="I9" s="93">
        <v>324000</v>
      </c>
      <c r="J9" s="93">
        <v>51840</v>
      </c>
      <c r="K9" s="93">
        <v>375840</v>
      </c>
      <c r="L9" s="92" t="s">
        <v>110</v>
      </c>
      <c r="M9" s="94">
        <v>42776</v>
      </c>
      <c r="N9" s="92">
        <f t="shared" si="0"/>
        <v>59</v>
      </c>
      <c r="O9" s="91" t="s">
        <v>111</v>
      </c>
      <c r="P9" s="96"/>
      <c r="Q9" s="96"/>
      <c r="R9" s="32"/>
      <c r="S9" s="32"/>
    </row>
    <row r="10" spans="1:19" s="16" customFormat="1" ht="15" customHeight="1" x14ac:dyDescent="0.25">
      <c r="A10" s="105"/>
      <c r="B10" s="21">
        <v>42741</v>
      </c>
      <c r="C10" s="22" t="s">
        <v>154</v>
      </c>
      <c r="D10" s="74" t="s">
        <v>31</v>
      </c>
      <c r="E10" s="72" t="s">
        <v>291</v>
      </c>
      <c r="F10" s="74" t="s">
        <v>292</v>
      </c>
      <c r="G10" s="74" t="s">
        <v>36</v>
      </c>
      <c r="H10" s="74" t="s">
        <v>293</v>
      </c>
      <c r="I10" s="73">
        <v>168000</v>
      </c>
      <c r="J10" s="73">
        <v>26880</v>
      </c>
      <c r="K10" s="73">
        <v>194880</v>
      </c>
      <c r="L10" s="72" t="s">
        <v>110</v>
      </c>
      <c r="M10" s="86">
        <v>42754</v>
      </c>
      <c r="N10" s="85">
        <f>M10-B10</f>
        <v>13</v>
      </c>
      <c r="O10" s="74" t="s">
        <v>111</v>
      </c>
      <c r="P10" s="72" t="s">
        <v>294</v>
      </c>
      <c r="Q10" s="106"/>
      <c r="R10" s="32"/>
      <c r="S10" s="32"/>
    </row>
    <row r="11" spans="1:19" s="19" customFormat="1" ht="15" customHeight="1" x14ac:dyDescent="0.25">
      <c r="B11" s="21">
        <v>42741</v>
      </c>
      <c r="C11" s="22" t="s">
        <v>66</v>
      </c>
      <c r="D11" s="74" t="s">
        <v>48</v>
      </c>
      <c r="E11" s="72" t="s">
        <v>52</v>
      </c>
      <c r="F11" s="74" t="s">
        <v>223</v>
      </c>
      <c r="G11" s="74" t="s">
        <v>49</v>
      </c>
      <c r="H11" s="74" t="s">
        <v>50</v>
      </c>
      <c r="I11" s="73">
        <v>33693.339999999997</v>
      </c>
      <c r="J11" s="73">
        <v>5390.93</v>
      </c>
      <c r="K11" s="73">
        <v>39084.269999999997</v>
      </c>
      <c r="L11" s="72" t="s">
        <v>110</v>
      </c>
      <c r="M11" s="86">
        <v>42803</v>
      </c>
      <c r="N11" s="85">
        <f t="shared" ref="N11:N53" si="1">M11-B11</f>
        <v>62</v>
      </c>
      <c r="O11" s="74" t="s">
        <v>111</v>
      </c>
      <c r="P11" s="72" t="s">
        <v>51</v>
      </c>
      <c r="R11" s="32"/>
      <c r="S11" s="32"/>
    </row>
    <row r="12" spans="1:19" s="19" customFormat="1" ht="15" customHeight="1" x14ac:dyDescent="0.25">
      <c r="B12" s="21">
        <v>42741</v>
      </c>
      <c r="C12" s="22" t="s">
        <v>66</v>
      </c>
      <c r="D12" s="74" t="s">
        <v>67</v>
      </c>
      <c r="E12" s="72" t="s">
        <v>68</v>
      </c>
      <c r="F12" s="74" t="s">
        <v>129</v>
      </c>
      <c r="G12" s="74" t="s">
        <v>69</v>
      </c>
      <c r="H12" s="74" t="s">
        <v>59</v>
      </c>
      <c r="I12" s="73">
        <v>27000</v>
      </c>
      <c r="J12" s="73">
        <v>4320</v>
      </c>
      <c r="K12" s="73">
        <v>31320</v>
      </c>
      <c r="L12" s="72" t="s">
        <v>110</v>
      </c>
      <c r="M12" s="86">
        <v>42759</v>
      </c>
      <c r="N12" s="85">
        <f t="shared" si="1"/>
        <v>18</v>
      </c>
      <c r="O12" s="74" t="s">
        <v>111</v>
      </c>
      <c r="P12" s="72"/>
      <c r="R12" s="32"/>
      <c r="S12" s="32"/>
    </row>
    <row r="13" spans="1:19" s="19" customFormat="1" ht="14.25" customHeight="1" x14ac:dyDescent="0.25">
      <c r="B13" s="21">
        <v>42741</v>
      </c>
      <c r="C13" s="22" t="s">
        <v>66</v>
      </c>
      <c r="D13" s="74" t="s">
        <v>41</v>
      </c>
      <c r="E13" s="72" t="s">
        <v>70</v>
      </c>
      <c r="F13" s="74" t="s">
        <v>128</v>
      </c>
      <c r="G13" s="74" t="s">
        <v>71</v>
      </c>
      <c r="H13" s="74" t="s">
        <v>72</v>
      </c>
      <c r="I13" s="73">
        <v>26000</v>
      </c>
      <c r="J13" s="73">
        <v>4160</v>
      </c>
      <c r="K13" s="73">
        <v>30160</v>
      </c>
      <c r="L13" s="72" t="s">
        <v>110</v>
      </c>
      <c r="M13" s="86">
        <v>42747</v>
      </c>
      <c r="N13" s="85">
        <f t="shared" si="1"/>
        <v>6</v>
      </c>
      <c r="O13" s="74" t="s">
        <v>111</v>
      </c>
      <c r="P13" s="72"/>
      <c r="R13" s="32"/>
      <c r="S13" s="32"/>
    </row>
    <row r="14" spans="1:19" s="16" customFormat="1" ht="14.25" customHeight="1" x14ac:dyDescent="0.25">
      <c r="A14" s="105"/>
      <c r="B14" s="21">
        <v>42741</v>
      </c>
      <c r="C14" s="22" t="s">
        <v>154</v>
      </c>
      <c r="D14" s="74" t="s">
        <v>31</v>
      </c>
      <c r="E14" s="72" t="s">
        <v>805</v>
      </c>
      <c r="F14" s="74" t="s">
        <v>811</v>
      </c>
      <c r="G14" s="74" t="s">
        <v>806</v>
      </c>
      <c r="H14" s="74" t="s">
        <v>744</v>
      </c>
      <c r="I14" s="73">
        <v>226800</v>
      </c>
      <c r="J14" s="73">
        <v>36288</v>
      </c>
      <c r="K14" s="73">
        <v>263088</v>
      </c>
      <c r="L14" s="72" t="s">
        <v>110</v>
      </c>
      <c r="M14" s="86">
        <v>42755</v>
      </c>
      <c r="N14" s="85">
        <f>M14-B14</f>
        <v>14</v>
      </c>
      <c r="O14" s="74"/>
      <c r="P14" s="72" t="s">
        <v>807</v>
      </c>
      <c r="Q14" s="106"/>
      <c r="R14" s="32"/>
      <c r="S14" s="32"/>
    </row>
    <row r="15" spans="1:19" s="19" customFormat="1" ht="14.25" customHeight="1" x14ac:dyDescent="0.25">
      <c r="B15" s="21">
        <v>42741</v>
      </c>
      <c r="C15" s="22" t="s">
        <v>66</v>
      </c>
      <c r="D15" s="74" t="s">
        <v>31</v>
      </c>
      <c r="E15" s="72" t="s">
        <v>115</v>
      </c>
      <c r="F15" s="74" t="s">
        <v>230</v>
      </c>
      <c r="G15" s="74" t="s">
        <v>125</v>
      </c>
      <c r="H15" s="74" t="s">
        <v>126</v>
      </c>
      <c r="I15" s="73">
        <v>99735</v>
      </c>
      <c r="J15" s="73">
        <v>15957.6</v>
      </c>
      <c r="K15" s="73">
        <v>115692.6</v>
      </c>
      <c r="L15" s="72" t="s">
        <v>110</v>
      </c>
      <c r="M15" s="86">
        <v>42761</v>
      </c>
      <c r="N15" s="85">
        <f t="shared" si="1"/>
        <v>20</v>
      </c>
      <c r="O15" s="74" t="s">
        <v>111</v>
      </c>
      <c r="P15" s="72"/>
      <c r="R15" s="32"/>
      <c r="S15" s="32"/>
    </row>
    <row r="16" spans="1:19" s="19" customFormat="1" ht="14.25" customHeight="1" x14ac:dyDescent="0.25">
      <c r="B16" s="21">
        <v>42741</v>
      </c>
      <c r="C16" s="22" t="s">
        <v>66</v>
      </c>
      <c r="D16" s="74" t="s">
        <v>31</v>
      </c>
      <c r="E16" s="72" t="s">
        <v>116</v>
      </c>
      <c r="F16" s="74" t="s">
        <v>230</v>
      </c>
      <c r="G16" s="74" t="s">
        <v>125</v>
      </c>
      <c r="H16" s="74" t="s">
        <v>126</v>
      </c>
      <c r="I16" s="73">
        <v>53266</v>
      </c>
      <c r="J16" s="73">
        <v>8522.56</v>
      </c>
      <c r="K16" s="73">
        <v>61788.56</v>
      </c>
      <c r="L16" s="72" t="s">
        <v>110</v>
      </c>
      <c r="M16" s="86">
        <v>42761</v>
      </c>
      <c r="N16" s="85">
        <f t="shared" si="1"/>
        <v>20</v>
      </c>
      <c r="O16" s="74" t="s">
        <v>111</v>
      </c>
      <c r="P16" s="72"/>
      <c r="R16" s="32"/>
      <c r="S16" s="32"/>
    </row>
    <row r="17" spans="2:19" s="19" customFormat="1" ht="14.25" customHeight="1" x14ac:dyDescent="0.25">
      <c r="B17" s="21">
        <v>42741</v>
      </c>
      <c r="C17" s="22" t="s">
        <v>66</v>
      </c>
      <c r="D17" s="74" t="s">
        <v>31</v>
      </c>
      <c r="E17" s="72" t="s">
        <v>117</v>
      </c>
      <c r="F17" s="74" t="s">
        <v>230</v>
      </c>
      <c r="G17" s="74" t="s">
        <v>125</v>
      </c>
      <c r="H17" s="74" t="s">
        <v>126</v>
      </c>
      <c r="I17" s="73">
        <v>21150</v>
      </c>
      <c r="J17" s="73">
        <v>3384</v>
      </c>
      <c r="K17" s="73">
        <v>24534</v>
      </c>
      <c r="L17" s="72" t="s">
        <v>110</v>
      </c>
      <c r="M17" s="86">
        <v>42761</v>
      </c>
      <c r="N17" s="85">
        <f t="shared" si="1"/>
        <v>20</v>
      </c>
      <c r="O17" s="74" t="s">
        <v>111</v>
      </c>
      <c r="P17" s="72"/>
      <c r="R17" s="32"/>
      <c r="S17" s="32"/>
    </row>
    <row r="18" spans="2:19" s="19" customFormat="1" ht="14.25" customHeight="1" x14ac:dyDescent="0.25">
      <c r="B18" s="21">
        <v>42741</v>
      </c>
      <c r="C18" s="22" t="s">
        <v>66</v>
      </c>
      <c r="D18" s="74" t="s">
        <v>31</v>
      </c>
      <c r="E18" s="72" t="s">
        <v>118</v>
      </c>
      <c r="F18" s="74" t="s">
        <v>230</v>
      </c>
      <c r="G18" s="74" t="s">
        <v>125</v>
      </c>
      <c r="H18" s="74" t="s">
        <v>126</v>
      </c>
      <c r="I18" s="73">
        <v>5150</v>
      </c>
      <c r="J18" s="73">
        <v>824</v>
      </c>
      <c r="K18" s="73">
        <v>5974</v>
      </c>
      <c r="L18" s="72" t="s">
        <v>110</v>
      </c>
      <c r="M18" s="86">
        <v>42761</v>
      </c>
      <c r="N18" s="85">
        <f t="shared" si="1"/>
        <v>20</v>
      </c>
      <c r="O18" s="74" t="s">
        <v>111</v>
      </c>
      <c r="P18" s="72"/>
      <c r="R18" s="32"/>
      <c r="S18" s="32"/>
    </row>
    <row r="19" spans="2:19" s="19" customFormat="1" ht="14.25" customHeight="1" x14ac:dyDescent="0.25">
      <c r="B19" s="21">
        <v>42741</v>
      </c>
      <c r="C19" s="22" t="s">
        <v>66</v>
      </c>
      <c r="D19" s="74" t="s">
        <v>31</v>
      </c>
      <c r="E19" s="72" t="s">
        <v>119</v>
      </c>
      <c r="F19" s="74" t="s">
        <v>230</v>
      </c>
      <c r="G19" s="74" t="s">
        <v>125</v>
      </c>
      <c r="H19" s="74" t="s">
        <v>126</v>
      </c>
      <c r="I19" s="73">
        <v>21825</v>
      </c>
      <c r="J19" s="73">
        <v>3492</v>
      </c>
      <c r="K19" s="73">
        <v>25317</v>
      </c>
      <c r="L19" s="72" t="s">
        <v>110</v>
      </c>
      <c r="M19" s="86">
        <v>42761</v>
      </c>
      <c r="N19" s="85">
        <f t="shared" si="1"/>
        <v>20</v>
      </c>
      <c r="O19" s="74" t="s">
        <v>111</v>
      </c>
      <c r="P19" s="72"/>
      <c r="R19" s="32"/>
      <c r="S19" s="32"/>
    </row>
    <row r="20" spans="2:19" s="19" customFormat="1" ht="14.25" customHeight="1" x14ac:dyDescent="0.25">
      <c r="B20" s="21">
        <v>42741</v>
      </c>
      <c r="C20" s="22" t="s">
        <v>66</v>
      </c>
      <c r="D20" s="74" t="s">
        <v>31</v>
      </c>
      <c r="E20" s="72" t="s">
        <v>120</v>
      </c>
      <c r="F20" s="74" t="s">
        <v>230</v>
      </c>
      <c r="G20" s="74" t="s">
        <v>125</v>
      </c>
      <c r="H20" s="74" t="s">
        <v>126</v>
      </c>
      <c r="I20" s="73">
        <v>2900</v>
      </c>
      <c r="J20" s="73">
        <v>464</v>
      </c>
      <c r="K20" s="73">
        <v>3364</v>
      </c>
      <c r="L20" s="72" t="s">
        <v>110</v>
      </c>
      <c r="M20" s="86">
        <v>42761</v>
      </c>
      <c r="N20" s="85">
        <f t="shared" si="1"/>
        <v>20</v>
      </c>
      <c r="O20" s="74" t="s">
        <v>111</v>
      </c>
      <c r="P20" s="72"/>
      <c r="R20" s="32"/>
      <c r="S20" s="32"/>
    </row>
    <row r="21" spans="2:19" s="19" customFormat="1" ht="14.25" customHeight="1" x14ac:dyDescent="0.25">
      <c r="B21" s="21">
        <v>42741</v>
      </c>
      <c r="C21" s="22" t="s">
        <v>66</v>
      </c>
      <c r="D21" s="74" t="s">
        <v>31</v>
      </c>
      <c r="E21" s="72" t="s">
        <v>121</v>
      </c>
      <c r="F21" s="74" t="s">
        <v>230</v>
      </c>
      <c r="G21" s="74" t="s">
        <v>125</v>
      </c>
      <c r="H21" s="74" t="s">
        <v>126</v>
      </c>
      <c r="I21" s="73">
        <v>3570</v>
      </c>
      <c r="J21" s="73">
        <v>571.20000000000005</v>
      </c>
      <c r="K21" s="73">
        <v>4141.2</v>
      </c>
      <c r="L21" s="72" t="s">
        <v>110</v>
      </c>
      <c r="M21" s="86">
        <v>42761</v>
      </c>
      <c r="N21" s="85">
        <f t="shared" si="1"/>
        <v>20</v>
      </c>
      <c r="O21" s="74" t="s">
        <v>111</v>
      </c>
      <c r="P21" s="72"/>
      <c r="R21" s="32"/>
      <c r="S21" s="32"/>
    </row>
    <row r="22" spans="2:19" s="19" customFormat="1" ht="14.25" customHeight="1" x14ac:dyDescent="0.25">
      <c r="B22" s="21">
        <v>42741</v>
      </c>
      <c r="C22" s="22" t="s">
        <v>66</v>
      </c>
      <c r="D22" s="74" t="s">
        <v>31</v>
      </c>
      <c r="E22" s="72" t="s">
        <v>122</v>
      </c>
      <c r="F22" s="74" t="s">
        <v>230</v>
      </c>
      <c r="G22" s="74" t="s">
        <v>125</v>
      </c>
      <c r="H22" s="74" t="s">
        <v>126</v>
      </c>
      <c r="I22" s="73">
        <v>2620</v>
      </c>
      <c r="J22" s="73">
        <v>419.2</v>
      </c>
      <c r="K22" s="73">
        <v>3039.2</v>
      </c>
      <c r="L22" s="72" t="s">
        <v>110</v>
      </c>
      <c r="M22" s="86">
        <v>42761</v>
      </c>
      <c r="N22" s="85">
        <f t="shared" si="1"/>
        <v>20</v>
      </c>
      <c r="O22" s="74" t="s">
        <v>111</v>
      </c>
      <c r="P22" s="72"/>
      <c r="R22" s="32"/>
      <c r="S22" s="32"/>
    </row>
    <row r="23" spans="2:19" s="19" customFormat="1" ht="14.25" customHeight="1" x14ac:dyDescent="0.25">
      <c r="B23" s="21">
        <v>42741</v>
      </c>
      <c r="C23" s="22" t="s">
        <v>66</v>
      </c>
      <c r="D23" s="74" t="s">
        <v>31</v>
      </c>
      <c r="E23" s="72" t="s">
        <v>123</v>
      </c>
      <c r="F23" s="74" t="s">
        <v>230</v>
      </c>
      <c r="G23" s="74" t="s">
        <v>125</v>
      </c>
      <c r="H23" s="74" t="s">
        <v>126</v>
      </c>
      <c r="I23" s="73">
        <v>262520</v>
      </c>
      <c r="J23" s="73">
        <v>42003.199999999997</v>
      </c>
      <c r="K23" s="73">
        <v>304523.2</v>
      </c>
      <c r="L23" s="72" t="s">
        <v>110</v>
      </c>
      <c r="M23" s="86">
        <v>42761</v>
      </c>
      <c r="N23" s="85">
        <f t="shared" si="1"/>
        <v>20</v>
      </c>
      <c r="O23" s="74" t="s">
        <v>111</v>
      </c>
      <c r="P23" s="72"/>
      <c r="R23" s="32"/>
      <c r="S23" s="32"/>
    </row>
    <row r="24" spans="2:19" s="19" customFormat="1" ht="14.25" customHeight="1" x14ac:dyDescent="0.25">
      <c r="B24" s="21">
        <v>42741</v>
      </c>
      <c r="C24" s="22" t="s">
        <v>66</v>
      </c>
      <c r="D24" s="74" t="s">
        <v>31</v>
      </c>
      <c r="E24" s="72" t="s">
        <v>124</v>
      </c>
      <c r="F24" s="74" t="s">
        <v>230</v>
      </c>
      <c r="G24" s="74" t="s">
        <v>125</v>
      </c>
      <c r="H24" s="74" t="s">
        <v>126</v>
      </c>
      <c r="I24" s="73">
        <v>67264</v>
      </c>
      <c r="J24" s="73">
        <v>10762.24</v>
      </c>
      <c r="K24" s="73">
        <v>78026.240000000005</v>
      </c>
      <c r="L24" s="72" t="s">
        <v>110</v>
      </c>
      <c r="M24" s="86">
        <v>42761</v>
      </c>
      <c r="N24" s="85">
        <f t="shared" si="1"/>
        <v>20</v>
      </c>
      <c r="O24" s="74" t="s">
        <v>111</v>
      </c>
      <c r="P24" s="72"/>
      <c r="R24" s="32"/>
      <c r="S24" s="32"/>
    </row>
    <row r="25" spans="2:19" s="19" customFormat="1" ht="14.25" customHeight="1" x14ac:dyDescent="0.25">
      <c r="B25" s="21">
        <v>42752</v>
      </c>
      <c r="C25" s="22" t="s">
        <v>66</v>
      </c>
      <c r="D25" s="74" t="s">
        <v>808</v>
      </c>
      <c r="E25" s="72" t="s">
        <v>91</v>
      </c>
      <c r="F25" s="74" t="s">
        <v>197</v>
      </c>
      <c r="G25" s="74" t="s">
        <v>92</v>
      </c>
      <c r="H25" s="74" t="s">
        <v>93</v>
      </c>
      <c r="I25" s="73">
        <v>33500</v>
      </c>
      <c r="J25" s="73">
        <v>5360</v>
      </c>
      <c r="K25" s="73">
        <v>38860</v>
      </c>
      <c r="L25" s="72" t="s">
        <v>110</v>
      </c>
      <c r="M25" s="86">
        <v>42760</v>
      </c>
      <c r="N25" s="85">
        <f t="shared" si="1"/>
        <v>8</v>
      </c>
      <c r="O25" s="74" t="s">
        <v>111</v>
      </c>
      <c r="P25" s="72"/>
      <c r="R25" s="32"/>
      <c r="S25" s="32"/>
    </row>
    <row r="26" spans="2:19" s="19" customFormat="1" ht="14.25" customHeight="1" x14ac:dyDescent="0.25">
      <c r="B26" s="21">
        <v>42817</v>
      </c>
      <c r="C26" s="22" t="s">
        <v>66</v>
      </c>
      <c r="D26" s="74" t="s">
        <v>41</v>
      </c>
      <c r="E26" s="72" t="s">
        <v>277</v>
      </c>
      <c r="F26" s="74" t="s">
        <v>130</v>
      </c>
      <c r="G26" s="74" t="s">
        <v>64</v>
      </c>
      <c r="H26" s="74" t="s">
        <v>73</v>
      </c>
      <c r="I26" s="73">
        <v>62400</v>
      </c>
      <c r="J26" s="73">
        <v>9984</v>
      </c>
      <c r="K26" s="73">
        <v>72384</v>
      </c>
      <c r="L26" s="72" t="s">
        <v>110</v>
      </c>
      <c r="M26" s="86">
        <v>42815</v>
      </c>
      <c r="N26" s="85">
        <f t="shared" si="1"/>
        <v>-2</v>
      </c>
      <c r="O26" s="74" t="s">
        <v>111</v>
      </c>
      <c r="P26" s="72" t="s">
        <v>276</v>
      </c>
      <c r="R26" s="32"/>
      <c r="S26" s="32"/>
    </row>
    <row r="27" spans="2:19" s="19" customFormat="1" ht="15" customHeight="1" x14ac:dyDescent="0.25">
      <c r="B27" s="21">
        <v>42753</v>
      </c>
      <c r="C27" s="22" t="s">
        <v>66</v>
      </c>
      <c r="D27" s="74" t="s">
        <v>43</v>
      </c>
      <c r="E27" s="72" t="s">
        <v>88</v>
      </c>
      <c r="F27" s="74" t="s">
        <v>112</v>
      </c>
      <c r="G27" s="74" t="s">
        <v>76</v>
      </c>
      <c r="H27" s="74" t="s">
        <v>89</v>
      </c>
      <c r="I27" s="73">
        <v>10800</v>
      </c>
      <c r="J27" s="73">
        <v>1728</v>
      </c>
      <c r="K27" s="73">
        <v>12528</v>
      </c>
      <c r="L27" s="72" t="s">
        <v>110</v>
      </c>
      <c r="M27" s="86">
        <v>42759</v>
      </c>
      <c r="N27" s="85">
        <f t="shared" si="1"/>
        <v>6</v>
      </c>
      <c r="O27" s="74" t="s">
        <v>111</v>
      </c>
      <c r="P27" s="72" t="s">
        <v>87</v>
      </c>
      <c r="R27" s="32"/>
      <c r="S27" s="32"/>
    </row>
    <row r="28" spans="2:19" s="19" customFormat="1" ht="30" customHeight="1" x14ac:dyDescent="0.25">
      <c r="B28" s="21">
        <v>42766</v>
      </c>
      <c r="C28" s="22" t="s">
        <v>66</v>
      </c>
      <c r="D28" s="74" t="s">
        <v>43</v>
      </c>
      <c r="E28" s="72" t="s">
        <v>137</v>
      </c>
      <c r="F28" s="74" t="s">
        <v>112</v>
      </c>
      <c r="G28" s="74" t="s">
        <v>76</v>
      </c>
      <c r="H28" s="74" t="s">
        <v>89</v>
      </c>
      <c r="I28" s="73">
        <v>10800</v>
      </c>
      <c r="J28" s="73">
        <v>1728</v>
      </c>
      <c r="K28" s="73">
        <v>12528</v>
      </c>
      <c r="L28" s="72" t="s">
        <v>110</v>
      </c>
      <c r="M28" s="86">
        <v>42774</v>
      </c>
      <c r="N28" s="85">
        <f t="shared" si="1"/>
        <v>8</v>
      </c>
      <c r="O28" s="74" t="s">
        <v>111</v>
      </c>
      <c r="P28" s="72" t="s">
        <v>135</v>
      </c>
      <c r="R28" s="32"/>
      <c r="S28" s="32"/>
    </row>
    <row r="29" spans="2:19" s="19" customFormat="1" ht="15" customHeight="1" x14ac:dyDescent="0.25">
      <c r="B29" s="21">
        <v>42753</v>
      </c>
      <c r="C29" s="22" t="s">
        <v>66</v>
      </c>
      <c r="D29" s="74" t="s">
        <v>43</v>
      </c>
      <c r="E29" s="72" t="s">
        <v>90</v>
      </c>
      <c r="F29" s="74" t="s">
        <v>112</v>
      </c>
      <c r="G29" s="74" t="s">
        <v>76</v>
      </c>
      <c r="H29" s="74" t="s">
        <v>89</v>
      </c>
      <c r="I29" s="73">
        <v>25200</v>
      </c>
      <c r="J29" s="73">
        <v>4032</v>
      </c>
      <c r="K29" s="73">
        <v>29232</v>
      </c>
      <c r="L29" s="72" t="s">
        <v>110</v>
      </c>
      <c r="M29" s="86">
        <v>42759</v>
      </c>
      <c r="N29" s="85">
        <f t="shared" si="1"/>
        <v>6</v>
      </c>
      <c r="O29" s="74" t="s">
        <v>111</v>
      </c>
      <c r="P29" s="72" t="s">
        <v>87</v>
      </c>
      <c r="R29" s="32"/>
      <c r="S29" s="32"/>
    </row>
    <row r="30" spans="2:19" s="19" customFormat="1" ht="30" customHeight="1" x14ac:dyDescent="0.25">
      <c r="B30" s="21">
        <v>42766</v>
      </c>
      <c r="C30" s="22" t="s">
        <v>66</v>
      </c>
      <c r="D30" s="74" t="s">
        <v>43</v>
      </c>
      <c r="E30" s="72" t="s">
        <v>138</v>
      </c>
      <c r="F30" s="74" t="s">
        <v>112</v>
      </c>
      <c r="G30" s="74" t="s">
        <v>76</v>
      </c>
      <c r="H30" s="74" t="s">
        <v>89</v>
      </c>
      <c r="I30" s="73">
        <v>25200</v>
      </c>
      <c r="J30" s="73">
        <v>4032</v>
      </c>
      <c r="K30" s="73">
        <v>29232</v>
      </c>
      <c r="L30" s="72" t="s">
        <v>110</v>
      </c>
      <c r="M30" s="86">
        <v>42774</v>
      </c>
      <c r="N30" s="85">
        <f t="shared" si="1"/>
        <v>8</v>
      </c>
      <c r="O30" s="74" t="s">
        <v>111</v>
      </c>
      <c r="P30" s="72" t="s">
        <v>136</v>
      </c>
      <c r="R30" s="32"/>
      <c r="S30" s="32"/>
    </row>
    <row r="31" spans="2:19" s="19" customFormat="1" ht="15" customHeight="1" x14ac:dyDescent="0.25">
      <c r="B31" s="21">
        <v>42755</v>
      </c>
      <c r="C31" s="22" t="s">
        <v>66</v>
      </c>
      <c r="D31" s="74" t="s">
        <v>41</v>
      </c>
      <c r="E31" s="72" t="s">
        <v>96</v>
      </c>
      <c r="F31" s="74" t="s">
        <v>193</v>
      </c>
      <c r="G31" s="74" t="s">
        <v>97</v>
      </c>
      <c r="H31" s="74" t="s">
        <v>98</v>
      </c>
      <c r="I31" s="73">
        <v>438000</v>
      </c>
      <c r="J31" s="73">
        <v>70080</v>
      </c>
      <c r="K31" s="73">
        <v>508080</v>
      </c>
      <c r="L31" s="72" t="s">
        <v>110</v>
      </c>
      <c r="M31" s="86">
        <v>42781</v>
      </c>
      <c r="N31" s="85">
        <f t="shared" si="1"/>
        <v>26</v>
      </c>
      <c r="O31" s="74" t="s">
        <v>111</v>
      </c>
      <c r="P31" s="72"/>
      <c r="R31" s="32"/>
      <c r="S31" s="32"/>
    </row>
    <row r="32" spans="2:19" s="19" customFormat="1" ht="15" customHeight="1" x14ac:dyDescent="0.25">
      <c r="B32" s="21">
        <v>42755</v>
      </c>
      <c r="C32" s="22" t="s">
        <v>66</v>
      </c>
      <c r="D32" s="74" t="s">
        <v>808</v>
      </c>
      <c r="E32" s="72" t="s">
        <v>99</v>
      </c>
      <c r="F32" s="74" t="s">
        <v>198</v>
      </c>
      <c r="G32" s="74" t="s">
        <v>100</v>
      </c>
      <c r="H32" s="74" t="s">
        <v>101</v>
      </c>
      <c r="I32" s="73">
        <v>55200</v>
      </c>
      <c r="J32" s="73">
        <v>8832</v>
      </c>
      <c r="K32" s="73">
        <v>64032</v>
      </c>
      <c r="L32" s="72" t="s">
        <v>110</v>
      </c>
      <c r="M32" s="86">
        <v>42815</v>
      </c>
      <c r="N32" s="85">
        <f t="shared" si="1"/>
        <v>60</v>
      </c>
      <c r="O32" s="74" t="s">
        <v>111</v>
      </c>
      <c r="P32" s="72"/>
      <c r="R32" s="32"/>
      <c r="S32" s="32"/>
    </row>
    <row r="33" spans="2:19" s="19" customFormat="1" ht="15" customHeight="1" x14ac:dyDescent="0.25">
      <c r="B33" s="21">
        <v>42759</v>
      </c>
      <c r="C33" s="22" t="s">
        <v>66</v>
      </c>
      <c r="D33" s="74" t="s">
        <v>67</v>
      </c>
      <c r="E33" s="72" t="s">
        <v>103</v>
      </c>
      <c r="F33" s="74" t="s">
        <v>129</v>
      </c>
      <c r="G33" s="74" t="s">
        <v>69</v>
      </c>
      <c r="H33" s="74" t="s">
        <v>59</v>
      </c>
      <c r="I33" s="73">
        <v>1500</v>
      </c>
      <c r="J33" s="73">
        <v>240</v>
      </c>
      <c r="K33" s="73">
        <v>1740</v>
      </c>
      <c r="L33" s="72" t="s">
        <v>110</v>
      </c>
      <c r="M33" s="86">
        <v>42760</v>
      </c>
      <c r="N33" s="85">
        <f t="shared" si="1"/>
        <v>1</v>
      </c>
      <c r="O33" s="74" t="s">
        <v>111</v>
      </c>
      <c r="P33" s="72"/>
      <c r="R33" s="32"/>
      <c r="S33" s="32"/>
    </row>
    <row r="34" spans="2:19" s="19" customFormat="1" ht="15" customHeight="1" x14ac:dyDescent="0.25">
      <c r="B34" s="21">
        <v>42759</v>
      </c>
      <c r="C34" s="22" t="s">
        <v>66</v>
      </c>
      <c r="D34" s="74" t="s">
        <v>48</v>
      </c>
      <c r="E34" s="72" t="s">
        <v>104</v>
      </c>
      <c r="F34" s="74" t="s">
        <v>131</v>
      </c>
      <c r="G34" s="74" t="s">
        <v>61</v>
      </c>
      <c r="H34" s="74" t="s">
        <v>105</v>
      </c>
      <c r="I34" s="73">
        <v>35802</v>
      </c>
      <c r="J34" s="73">
        <v>5728.32</v>
      </c>
      <c r="K34" s="73">
        <v>41530.32</v>
      </c>
      <c r="L34" s="72" t="s">
        <v>110</v>
      </c>
      <c r="M34" s="86">
        <v>42787</v>
      </c>
      <c r="N34" s="85">
        <f t="shared" si="1"/>
        <v>28</v>
      </c>
      <c r="O34" s="74" t="s">
        <v>111</v>
      </c>
      <c r="P34" s="72"/>
      <c r="R34" s="32"/>
      <c r="S34" s="32"/>
    </row>
    <row r="35" spans="2:19" s="19" customFormat="1" ht="15" customHeight="1" x14ac:dyDescent="0.25">
      <c r="B35" s="21">
        <v>42762</v>
      </c>
      <c r="C35" s="22" t="s">
        <v>66</v>
      </c>
      <c r="D35" s="74" t="s">
        <v>43</v>
      </c>
      <c r="E35" s="72" t="s">
        <v>106</v>
      </c>
      <c r="F35" s="74" t="s">
        <v>132</v>
      </c>
      <c r="G35" s="74" t="s">
        <v>79</v>
      </c>
      <c r="H35" s="74" t="s">
        <v>107</v>
      </c>
      <c r="I35" s="73">
        <v>28000</v>
      </c>
      <c r="J35" s="73">
        <v>4480</v>
      </c>
      <c r="K35" s="73">
        <v>32480</v>
      </c>
      <c r="L35" s="72" t="s">
        <v>110</v>
      </c>
      <c r="M35" s="86">
        <v>42776</v>
      </c>
      <c r="N35" s="85">
        <f t="shared" si="1"/>
        <v>14</v>
      </c>
      <c r="O35" s="74" t="s">
        <v>111</v>
      </c>
      <c r="P35" s="72"/>
      <c r="R35" s="32"/>
      <c r="S35" s="32"/>
    </row>
    <row r="36" spans="2:19" s="19" customFormat="1" ht="15" customHeight="1" x14ac:dyDescent="0.25">
      <c r="B36" s="97">
        <v>42765</v>
      </c>
      <c r="C36" s="98" t="s">
        <v>66</v>
      </c>
      <c r="D36" s="99" t="s">
        <v>67</v>
      </c>
      <c r="E36" s="100" t="s">
        <v>139</v>
      </c>
      <c r="F36" s="99" t="s">
        <v>218</v>
      </c>
      <c r="G36" s="99" t="s">
        <v>140</v>
      </c>
      <c r="H36" s="99" t="s">
        <v>141</v>
      </c>
      <c r="I36" s="101">
        <v>69600</v>
      </c>
      <c r="J36" s="101">
        <v>11136</v>
      </c>
      <c r="K36" s="101">
        <v>80736</v>
      </c>
      <c r="L36" s="100"/>
      <c r="M36" s="102"/>
      <c r="N36" s="103">
        <f t="shared" si="1"/>
        <v>-42765</v>
      </c>
      <c r="O36" s="74"/>
      <c r="P36" s="72"/>
      <c r="R36" s="32"/>
      <c r="S36" s="32"/>
    </row>
    <row r="37" spans="2:19" s="19" customFormat="1" ht="15" customHeight="1" x14ac:dyDescent="0.25">
      <c r="B37" s="41">
        <v>42766</v>
      </c>
      <c r="C37" s="42" t="s">
        <v>66</v>
      </c>
      <c r="D37" s="91" t="s">
        <v>31</v>
      </c>
      <c r="E37" s="92" t="s">
        <v>142</v>
      </c>
      <c r="F37" s="91" t="s">
        <v>220</v>
      </c>
      <c r="G37" s="91" t="s">
        <v>85</v>
      </c>
      <c r="H37" s="91" t="s">
        <v>86</v>
      </c>
      <c r="I37" s="93">
        <v>322000</v>
      </c>
      <c r="J37" s="93">
        <v>51520</v>
      </c>
      <c r="K37" s="93">
        <v>373520</v>
      </c>
      <c r="L37" s="92" t="s">
        <v>110</v>
      </c>
      <c r="M37" s="94">
        <v>42776</v>
      </c>
      <c r="N37" s="95">
        <f t="shared" si="1"/>
        <v>10</v>
      </c>
      <c r="O37" s="91" t="s">
        <v>111</v>
      </c>
      <c r="P37" s="92"/>
      <c r="Q37" s="96"/>
      <c r="R37" s="32"/>
      <c r="S37" s="32"/>
    </row>
    <row r="38" spans="2:19" s="19" customFormat="1" ht="15" customHeight="1" x14ac:dyDescent="0.25">
      <c r="B38" s="21">
        <v>42767</v>
      </c>
      <c r="C38" s="22" t="s">
        <v>66</v>
      </c>
      <c r="D38" s="74" t="s">
        <v>41</v>
      </c>
      <c r="E38" s="72" t="s">
        <v>143</v>
      </c>
      <c r="F38" s="74" t="s">
        <v>133</v>
      </c>
      <c r="G38" s="74" t="s">
        <v>308</v>
      </c>
      <c r="H38" s="74" t="s">
        <v>144</v>
      </c>
      <c r="I38" s="73">
        <v>192000</v>
      </c>
      <c r="J38" s="73">
        <v>30720</v>
      </c>
      <c r="K38" s="73">
        <v>222720</v>
      </c>
      <c r="L38" s="72" t="s">
        <v>110</v>
      </c>
      <c r="M38" s="86">
        <v>42769</v>
      </c>
      <c r="N38" s="85">
        <f t="shared" si="1"/>
        <v>2</v>
      </c>
      <c r="O38" s="74" t="s">
        <v>111</v>
      </c>
      <c r="P38" s="72"/>
      <c r="R38" s="32"/>
      <c r="S38" s="32"/>
    </row>
    <row r="39" spans="2:19" s="19" customFormat="1" ht="15" customHeight="1" x14ac:dyDescent="0.25">
      <c r="B39" s="21">
        <v>42768</v>
      </c>
      <c r="C39" s="22" t="s">
        <v>66</v>
      </c>
      <c r="D39" s="74" t="s">
        <v>35</v>
      </c>
      <c r="E39" s="72" t="s">
        <v>174</v>
      </c>
      <c r="F39" s="74" t="s">
        <v>191</v>
      </c>
      <c r="G39" s="74" t="s">
        <v>185</v>
      </c>
      <c r="H39" s="74" t="s">
        <v>186</v>
      </c>
      <c r="I39" s="73">
        <v>664191</v>
      </c>
      <c r="J39" s="73">
        <v>0</v>
      </c>
      <c r="K39" s="73">
        <v>664191</v>
      </c>
      <c r="L39" s="72" t="s">
        <v>110</v>
      </c>
      <c r="M39" s="86">
        <v>42808</v>
      </c>
      <c r="N39" s="85">
        <f t="shared" si="1"/>
        <v>40</v>
      </c>
      <c r="O39" s="74" t="s">
        <v>111</v>
      </c>
      <c r="P39" s="72"/>
      <c r="R39" s="32"/>
      <c r="S39" s="32"/>
    </row>
    <row r="40" spans="2:19" s="19" customFormat="1" ht="15" customHeight="1" x14ac:dyDescent="0.25">
      <c r="B40" s="21">
        <v>42768</v>
      </c>
      <c r="C40" s="22" t="s">
        <v>66</v>
      </c>
      <c r="D40" s="74" t="s">
        <v>35</v>
      </c>
      <c r="E40" s="72" t="s">
        <v>175</v>
      </c>
      <c r="F40" s="74" t="s">
        <v>191</v>
      </c>
      <c r="G40" s="74" t="s">
        <v>185</v>
      </c>
      <c r="H40" s="74" t="s">
        <v>186</v>
      </c>
      <c r="I40" s="73">
        <v>7905</v>
      </c>
      <c r="J40" s="73">
        <v>0</v>
      </c>
      <c r="K40" s="73">
        <v>7905</v>
      </c>
      <c r="L40" s="72" t="s">
        <v>110</v>
      </c>
      <c r="M40" s="86">
        <v>42808</v>
      </c>
      <c r="N40" s="85">
        <f t="shared" si="1"/>
        <v>40</v>
      </c>
      <c r="O40" s="74" t="s">
        <v>111</v>
      </c>
      <c r="P40" s="72"/>
      <c r="R40" s="32"/>
      <c r="S40" s="32"/>
    </row>
    <row r="41" spans="2:19" s="19" customFormat="1" ht="15" customHeight="1" x14ac:dyDescent="0.25">
      <c r="B41" s="21">
        <v>42768</v>
      </c>
      <c r="C41" s="22" t="s">
        <v>66</v>
      </c>
      <c r="D41" s="74" t="s">
        <v>35</v>
      </c>
      <c r="E41" s="72" t="s">
        <v>176</v>
      </c>
      <c r="F41" s="74" t="s">
        <v>191</v>
      </c>
      <c r="G41" s="74" t="s">
        <v>185</v>
      </c>
      <c r="H41" s="74" t="s">
        <v>186</v>
      </c>
      <c r="I41" s="73">
        <v>7905</v>
      </c>
      <c r="J41" s="73">
        <v>0</v>
      </c>
      <c r="K41" s="73">
        <v>7905</v>
      </c>
      <c r="L41" s="72" t="s">
        <v>110</v>
      </c>
      <c r="M41" s="86">
        <v>42808</v>
      </c>
      <c r="N41" s="85">
        <f t="shared" si="1"/>
        <v>40</v>
      </c>
      <c r="O41" s="74" t="s">
        <v>111</v>
      </c>
      <c r="P41" s="72"/>
      <c r="R41" s="32"/>
      <c r="S41" s="32"/>
    </row>
    <row r="42" spans="2:19" s="19" customFormat="1" ht="15" customHeight="1" x14ac:dyDescent="0.25">
      <c r="B42" s="21">
        <v>42768</v>
      </c>
      <c r="C42" s="22" t="s">
        <v>66</v>
      </c>
      <c r="D42" s="74" t="s">
        <v>35</v>
      </c>
      <c r="E42" s="72" t="s">
        <v>177</v>
      </c>
      <c r="F42" s="74" t="s">
        <v>191</v>
      </c>
      <c r="G42" s="74" t="s">
        <v>185</v>
      </c>
      <c r="H42" s="74" t="s">
        <v>186</v>
      </c>
      <c r="I42" s="73">
        <v>10280</v>
      </c>
      <c r="J42" s="73">
        <v>0</v>
      </c>
      <c r="K42" s="73">
        <v>10280</v>
      </c>
      <c r="L42" s="72" t="s">
        <v>110</v>
      </c>
      <c r="M42" s="86">
        <v>42808</v>
      </c>
      <c r="N42" s="85">
        <f t="shared" si="1"/>
        <v>40</v>
      </c>
      <c r="O42" s="74" t="s">
        <v>111</v>
      </c>
      <c r="P42" s="72"/>
      <c r="R42" s="32"/>
      <c r="S42" s="32"/>
    </row>
    <row r="43" spans="2:19" s="19" customFormat="1" ht="15" customHeight="1" x14ac:dyDescent="0.25">
      <c r="B43" s="21">
        <v>42768</v>
      </c>
      <c r="C43" s="22" t="s">
        <v>66</v>
      </c>
      <c r="D43" s="74" t="s">
        <v>35</v>
      </c>
      <c r="E43" s="72" t="s">
        <v>178</v>
      </c>
      <c r="F43" s="74" t="s">
        <v>191</v>
      </c>
      <c r="G43" s="74" t="s">
        <v>185</v>
      </c>
      <c r="H43" s="74" t="s">
        <v>186</v>
      </c>
      <c r="I43" s="73">
        <v>5535</v>
      </c>
      <c r="J43" s="73">
        <v>0</v>
      </c>
      <c r="K43" s="73">
        <v>5535</v>
      </c>
      <c r="L43" s="72" t="s">
        <v>110</v>
      </c>
      <c r="M43" s="86">
        <v>42808</v>
      </c>
      <c r="N43" s="85">
        <f t="shared" si="1"/>
        <v>40</v>
      </c>
      <c r="O43" s="74" t="s">
        <v>111</v>
      </c>
      <c r="P43" s="72"/>
      <c r="R43" s="32"/>
      <c r="S43" s="32"/>
    </row>
    <row r="44" spans="2:19" s="19" customFormat="1" ht="15" customHeight="1" x14ac:dyDescent="0.25">
      <c r="B44" s="21">
        <v>42768</v>
      </c>
      <c r="C44" s="22" t="s">
        <v>66</v>
      </c>
      <c r="D44" s="74" t="s">
        <v>35</v>
      </c>
      <c r="E44" s="72" t="s">
        <v>179</v>
      </c>
      <c r="F44" s="74" t="s">
        <v>191</v>
      </c>
      <c r="G44" s="74" t="s">
        <v>185</v>
      </c>
      <c r="H44" s="74" t="s">
        <v>186</v>
      </c>
      <c r="I44" s="73">
        <v>192720</v>
      </c>
      <c r="J44" s="73">
        <v>0</v>
      </c>
      <c r="K44" s="73">
        <v>192720</v>
      </c>
      <c r="L44" s="72" t="s">
        <v>110</v>
      </c>
      <c r="M44" s="86">
        <v>42808</v>
      </c>
      <c r="N44" s="85">
        <f t="shared" si="1"/>
        <v>40</v>
      </c>
      <c r="O44" s="74" t="s">
        <v>111</v>
      </c>
      <c r="P44" s="72"/>
      <c r="R44" s="32"/>
      <c r="S44" s="32"/>
    </row>
    <row r="45" spans="2:19" s="19" customFormat="1" ht="15" customHeight="1" x14ac:dyDescent="0.25">
      <c r="B45" s="21">
        <v>42768</v>
      </c>
      <c r="C45" s="22" t="s">
        <v>66</v>
      </c>
      <c r="D45" s="74" t="s">
        <v>35</v>
      </c>
      <c r="E45" s="72" t="s">
        <v>180</v>
      </c>
      <c r="F45" s="74" t="s">
        <v>191</v>
      </c>
      <c r="G45" s="74" t="s">
        <v>185</v>
      </c>
      <c r="H45" s="74" t="s">
        <v>186</v>
      </c>
      <c r="I45" s="73">
        <v>101331</v>
      </c>
      <c r="J45" s="73">
        <v>0</v>
      </c>
      <c r="K45" s="73">
        <v>101331</v>
      </c>
      <c r="L45" s="72" t="s">
        <v>110</v>
      </c>
      <c r="M45" s="86">
        <v>42808</v>
      </c>
      <c r="N45" s="85">
        <f t="shared" si="1"/>
        <v>40</v>
      </c>
      <c r="O45" s="74" t="s">
        <v>111</v>
      </c>
      <c r="P45" s="72"/>
      <c r="R45" s="32"/>
      <c r="S45" s="32"/>
    </row>
    <row r="46" spans="2:19" s="19" customFormat="1" ht="15" customHeight="1" x14ac:dyDescent="0.25">
      <c r="B46" s="21">
        <v>42768</v>
      </c>
      <c r="C46" s="22" t="s">
        <v>66</v>
      </c>
      <c r="D46" s="74" t="s">
        <v>35</v>
      </c>
      <c r="E46" s="72" t="s">
        <v>181</v>
      </c>
      <c r="F46" s="74" t="s">
        <v>191</v>
      </c>
      <c r="G46" s="74" t="s">
        <v>185</v>
      </c>
      <c r="H46" s="74" t="s">
        <v>186</v>
      </c>
      <c r="I46" s="73">
        <v>14700</v>
      </c>
      <c r="J46" s="73">
        <v>0</v>
      </c>
      <c r="K46" s="73">
        <v>14700</v>
      </c>
      <c r="L46" s="72" t="s">
        <v>110</v>
      </c>
      <c r="M46" s="86">
        <v>42808</v>
      </c>
      <c r="N46" s="85">
        <f t="shared" si="1"/>
        <v>40</v>
      </c>
      <c r="O46" s="74" t="s">
        <v>111</v>
      </c>
      <c r="P46" s="72"/>
      <c r="R46" s="32"/>
      <c r="S46" s="32"/>
    </row>
    <row r="47" spans="2:19" s="19" customFormat="1" ht="15" customHeight="1" x14ac:dyDescent="0.25">
      <c r="B47" s="21">
        <v>42768</v>
      </c>
      <c r="C47" s="22" t="s">
        <v>66</v>
      </c>
      <c r="D47" s="74" t="s">
        <v>35</v>
      </c>
      <c r="E47" s="72" t="s">
        <v>182</v>
      </c>
      <c r="F47" s="74" t="s">
        <v>191</v>
      </c>
      <c r="G47" s="74" t="s">
        <v>185</v>
      </c>
      <c r="H47" s="74" t="s">
        <v>186</v>
      </c>
      <c r="I47" s="73">
        <v>13305</v>
      </c>
      <c r="J47" s="73">
        <v>0</v>
      </c>
      <c r="K47" s="73">
        <v>13305</v>
      </c>
      <c r="L47" s="72" t="s">
        <v>110</v>
      </c>
      <c r="M47" s="86">
        <v>42808</v>
      </c>
      <c r="N47" s="85">
        <f t="shared" si="1"/>
        <v>40</v>
      </c>
      <c r="O47" s="74" t="s">
        <v>111</v>
      </c>
      <c r="P47" s="72"/>
      <c r="R47" s="32"/>
      <c r="S47" s="32"/>
    </row>
    <row r="48" spans="2:19" s="19" customFormat="1" ht="15" customHeight="1" x14ac:dyDescent="0.25">
      <c r="B48" s="21">
        <v>42768</v>
      </c>
      <c r="C48" s="22" t="s">
        <v>66</v>
      </c>
      <c r="D48" s="74" t="s">
        <v>35</v>
      </c>
      <c r="E48" s="72" t="s">
        <v>183</v>
      </c>
      <c r="F48" s="74" t="s">
        <v>191</v>
      </c>
      <c r="G48" s="74" t="s">
        <v>185</v>
      </c>
      <c r="H48" s="74" t="s">
        <v>186</v>
      </c>
      <c r="I48" s="73">
        <v>41400</v>
      </c>
      <c r="J48" s="73">
        <v>0</v>
      </c>
      <c r="K48" s="73">
        <v>41400</v>
      </c>
      <c r="L48" s="72" t="s">
        <v>110</v>
      </c>
      <c r="M48" s="86">
        <v>42808</v>
      </c>
      <c r="N48" s="85">
        <f t="shared" si="1"/>
        <v>40</v>
      </c>
      <c r="O48" s="74" t="s">
        <v>111</v>
      </c>
      <c r="P48" s="72"/>
      <c r="R48" s="32"/>
      <c r="S48" s="32"/>
    </row>
    <row r="49" spans="2:19" s="19" customFormat="1" ht="15" customHeight="1" x14ac:dyDescent="0.25">
      <c r="B49" s="21">
        <v>42768</v>
      </c>
      <c r="C49" s="22" t="s">
        <v>66</v>
      </c>
      <c r="D49" s="74" t="s">
        <v>35</v>
      </c>
      <c r="E49" s="72" t="s">
        <v>184</v>
      </c>
      <c r="F49" s="74" t="s">
        <v>191</v>
      </c>
      <c r="G49" s="74" t="s">
        <v>185</v>
      </c>
      <c r="H49" s="74" t="s">
        <v>186</v>
      </c>
      <c r="I49" s="73">
        <v>40728</v>
      </c>
      <c r="J49" s="73">
        <v>0</v>
      </c>
      <c r="K49" s="73">
        <v>40728</v>
      </c>
      <c r="L49" s="72" t="s">
        <v>110</v>
      </c>
      <c r="M49" s="86">
        <v>42808</v>
      </c>
      <c r="N49" s="85">
        <f t="shared" si="1"/>
        <v>40</v>
      </c>
      <c r="O49" s="74" t="s">
        <v>111</v>
      </c>
      <c r="P49" s="72"/>
      <c r="R49" s="32"/>
      <c r="S49" s="32"/>
    </row>
    <row r="50" spans="2:19" s="19" customFormat="1" ht="15" customHeight="1" x14ac:dyDescent="0.25">
      <c r="B50" s="21">
        <v>42773</v>
      </c>
      <c r="C50" s="22" t="s">
        <v>66</v>
      </c>
      <c r="D50" s="74" t="s">
        <v>48</v>
      </c>
      <c r="E50" s="72" t="s">
        <v>194</v>
      </c>
      <c r="F50" s="74" t="s">
        <v>131</v>
      </c>
      <c r="G50" s="74" t="s">
        <v>61</v>
      </c>
      <c r="H50" s="74" t="s">
        <v>195</v>
      </c>
      <c r="I50" s="73">
        <v>35802</v>
      </c>
      <c r="J50" s="73">
        <v>5728.32</v>
      </c>
      <c r="K50" s="73">
        <v>41530.32</v>
      </c>
      <c r="L50" s="72" t="s">
        <v>110</v>
      </c>
      <c r="M50" s="86">
        <v>42801</v>
      </c>
      <c r="N50" s="85">
        <f t="shared" si="1"/>
        <v>28</v>
      </c>
      <c r="O50" s="74" t="s">
        <v>111</v>
      </c>
      <c r="P50" s="72"/>
      <c r="R50" s="32"/>
      <c r="S50" s="32"/>
    </row>
    <row r="51" spans="2:19" s="19" customFormat="1" ht="15" customHeight="1" x14ac:dyDescent="0.25">
      <c r="B51" s="21">
        <v>42773</v>
      </c>
      <c r="C51" s="22" t="s">
        <v>66</v>
      </c>
      <c r="D51" s="74" t="s">
        <v>808</v>
      </c>
      <c r="E51" s="72" t="s">
        <v>196</v>
      </c>
      <c r="F51" s="74" t="s">
        <v>197</v>
      </c>
      <c r="G51" s="74" t="s">
        <v>92</v>
      </c>
      <c r="H51" s="74" t="s">
        <v>93</v>
      </c>
      <c r="I51" s="73">
        <v>33500</v>
      </c>
      <c r="J51" s="73">
        <v>5360</v>
      </c>
      <c r="K51" s="73">
        <v>38860</v>
      </c>
      <c r="L51" s="72" t="s">
        <v>110</v>
      </c>
      <c r="M51" s="86">
        <v>42781</v>
      </c>
      <c r="N51" s="85">
        <f t="shared" si="1"/>
        <v>8</v>
      </c>
      <c r="O51" s="74" t="s">
        <v>111</v>
      </c>
      <c r="P51" s="72"/>
      <c r="R51" s="32"/>
      <c r="S51" s="32"/>
    </row>
    <row r="52" spans="2:19" s="19" customFormat="1" ht="15" customHeight="1" x14ac:dyDescent="0.25">
      <c r="B52" s="21">
        <v>42779</v>
      </c>
      <c r="C52" s="22" t="s">
        <v>66</v>
      </c>
      <c r="D52" s="74" t="s">
        <v>31</v>
      </c>
      <c r="E52" s="72" t="s">
        <v>199</v>
      </c>
      <c r="F52" s="74" t="s">
        <v>113</v>
      </c>
      <c r="G52" s="74" t="s">
        <v>36</v>
      </c>
      <c r="H52" s="74" t="s">
        <v>200</v>
      </c>
      <c r="I52" s="73">
        <v>61600</v>
      </c>
      <c r="J52" s="73">
        <v>9856</v>
      </c>
      <c r="K52" s="73">
        <v>71456</v>
      </c>
      <c r="L52" s="72" t="s">
        <v>110</v>
      </c>
      <c r="M52" s="86">
        <v>42797</v>
      </c>
      <c r="N52" s="85">
        <f t="shared" si="1"/>
        <v>18</v>
      </c>
      <c r="O52" s="74" t="s">
        <v>111</v>
      </c>
      <c r="P52" s="72"/>
      <c r="R52" s="32"/>
      <c r="S52" s="32"/>
    </row>
    <row r="53" spans="2:19" s="19" customFormat="1" ht="15" customHeight="1" x14ac:dyDescent="0.25">
      <c r="B53" s="21">
        <v>42787</v>
      </c>
      <c r="C53" s="22" t="s">
        <v>66</v>
      </c>
      <c r="D53" s="74" t="s">
        <v>43</v>
      </c>
      <c r="E53" s="72" t="s">
        <v>210</v>
      </c>
      <c r="F53" s="74" t="s">
        <v>227</v>
      </c>
      <c r="G53" s="74" t="s">
        <v>79</v>
      </c>
      <c r="H53" s="74" t="s">
        <v>211</v>
      </c>
      <c r="I53" s="73">
        <v>48491.38</v>
      </c>
      <c r="J53" s="73">
        <v>7758.62</v>
      </c>
      <c r="K53" s="73">
        <v>56250</v>
      </c>
      <c r="L53" s="72" t="s">
        <v>110</v>
      </c>
      <c r="M53" s="86">
        <v>42790</v>
      </c>
      <c r="N53" s="85">
        <f t="shared" si="1"/>
        <v>3</v>
      </c>
      <c r="O53" s="74" t="s">
        <v>111</v>
      </c>
      <c r="P53" s="72"/>
      <c r="R53" s="32"/>
      <c r="S53" s="32"/>
    </row>
    <row r="54" spans="2:19" s="19" customFormat="1" ht="15" customHeight="1" x14ac:dyDescent="0.25">
      <c r="B54" s="41">
        <v>42788</v>
      </c>
      <c r="C54" s="42" t="s">
        <v>66</v>
      </c>
      <c r="D54" s="91" t="s">
        <v>31</v>
      </c>
      <c r="E54" s="92" t="s">
        <v>213</v>
      </c>
      <c r="F54" s="91" t="s">
        <v>224</v>
      </c>
      <c r="G54" s="91" t="s">
        <v>36</v>
      </c>
      <c r="H54" s="91" t="s">
        <v>44</v>
      </c>
      <c r="I54" s="93">
        <v>50000</v>
      </c>
      <c r="J54" s="93">
        <v>8000</v>
      </c>
      <c r="K54" s="93">
        <v>58000</v>
      </c>
      <c r="L54" s="92" t="s">
        <v>110</v>
      </c>
      <c r="M54" s="94">
        <v>42811</v>
      </c>
      <c r="N54" s="95">
        <f t="shared" ref="N54:N84" si="2">M54-B54</f>
        <v>23</v>
      </c>
      <c r="O54" s="91" t="s">
        <v>111</v>
      </c>
      <c r="P54" s="92" t="s">
        <v>208</v>
      </c>
      <c r="Q54" s="96"/>
      <c r="R54" s="32"/>
      <c r="S54" s="32"/>
    </row>
    <row r="55" spans="2:19" s="19" customFormat="1" ht="15" customHeight="1" x14ac:dyDescent="0.25">
      <c r="B55" s="21">
        <v>42795</v>
      </c>
      <c r="C55" s="22" t="s">
        <v>66</v>
      </c>
      <c r="D55" s="74" t="s">
        <v>43</v>
      </c>
      <c r="E55" s="72" t="s">
        <v>231</v>
      </c>
      <c r="F55" s="74" t="s">
        <v>134</v>
      </c>
      <c r="G55" s="74" t="s">
        <v>108</v>
      </c>
      <c r="H55" s="74" t="s">
        <v>232</v>
      </c>
      <c r="I55" s="73">
        <v>45000</v>
      </c>
      <c r="J55" s="73">
        <v>7200</v>
      </c>
      <c r="K55" s="73">
        <v>52200</v>
      </c>
      <c r="L55" s="72" t="s">
        <v>110</v>
      </c>
      <c r="M55" s="86">
        <v>42796</v>
      </c>
      <c r="N55" s="72">
        <f t="shared" si="2"/>
        <v>1</v>
      </c>
      <c r="O55" s="74" t="s">
        <v>111</v>
      </c>
      <c r="P55" s="72"/>
      <c r="R55" s="32"/>
      <c r="S55" s="32"/>
    </row>
    <row r="56" spans="2:19" s="19" customFormat="1" ht="15" customHeight="1" x14ac:dyDescent="0.25">
      <c r="B56" s="21">
        <v>42795</v>
      </c>
      <c r="C56" s="22" t="s">
        <v>66</v>
      </c>
      <c r="D56" s="74" t="s">
        <v>48</v>
      </c>
      <c r="E56" s="72" t="s">
        <v>233</v>
      </c>
      <c r="F56" s="74" t="s">
        <v>222</v>
      </c>
      <c r="G56" s="74" t="s">
        <v>189</v>
      </c>
      <c r="H56" s="74" t="s">
        <v>234</v>
      </c>
      <c r="I56" s="73">
        <v>12500</v>
      </c>
      <c r="J56" s="73">
        <v>2000</v>
      </c>
      <c r="K56" s="73">
        <v>14500</v>
      </c>
      <c r="L56" s="72" t="s">
        <v>110</v>
      </c>
      <c r="M56" s="86">
        <v>42849</v>
      </c>
      <c r="N56" s="72">
        <f t="shared" si="2"/>
        <v>54</v>
      </c>
      <c r="O56" s="74" t="s">
        <v>111</v>
      </c>
      <c r="P56" s="72"/>
      <c r="R56" s="32"/>
      <c r="S56" s="32"/>
    </row>
    <row r="57" spans="2:19" s="19" customFormat="1" ht="15" customHeight="1" x14ac:dyDescent="0.25">
      <c r="B57" s="21">
        <v>42795</v>
      </c>
      <c r="C57" s="22" t="s">
        <v>66</v>
      </c>
      <c r="D57" s="74" t="s">
        <v>35</v>
      </c>
      <c r="E57" s="72" t="s">
        <v>235</v>
      </c>
      <c r="F57" s="74" t="s">
        <v>191</v>
      </c>
      <c r="G57" s="74" t="s">
        <v>185</v>
      </c>
      <c r="H57" s="74" t="s">
        <v>186</v>
      </c>
      <c r="I57" s="73">
        <v>41700</v>
      </c>
      <c r="J57" s="73">
        <v>0</v>
      </c>
      <c r="K57" s="73">
        <v>41700</v>
      </c>
      <c r="L57" s="72" t="s">
        <v>110</v>
      </c>
      <c r="M57" s="86">
        <v>42853</v>
      </c>
      <c r="N57" s="72">
        <f t="shared" si="2"/>
        <v>58</v>
      </c>
      <c r="O57" s="74" t="s">
        <v>111</v>
      </c>
      <c r="P57" s="72"/>
      <c r="R57" s="32"/>
      <c r="S57" s="32"/>
    </row>
    <row r="58" spans="2:19" s="19" customFormat="1" ht="15" customHeight="1" x14ac:dyDescent="0.25">
      <c r="B58" s="21">
        <v>42795</v>
      </c>
      <c r="C58" s="22" t="s">
        <v>66</v>
      </c>
      <c r="D58" s="74" t="s">
        <v>35</v>
      </c>
      <c r="E58" s="72" t="s">
        <v>236</v>
      </c>
      <c r="F58" s="74" t="s">
        <v>191</v>
      </c>
      <c r="G58" s="74" t="s">
        <v>185</v>
      </c>
      <c r="H58" s="74" t="s">
        <v>186</v>
      </c>
      <c r="I58" s="73">
        <v>49000</v>
      </c>
      <c r="J58" s="73">
        <v>0</v>
      </c>
      <c r="K58" s="73">
        <v>49000</v>
      </c>
      <c r="L58" s="72" t="s">
        <v>110</v>
      </c>
      <c r="M58" s="86">
        <v>42853</v>
      </c>
      <c r="N58" s="72">
        <f t="shared" si="2"/>
        <v>58</v>
      </c>
      <c r="O58" s="74" t="s">
        <v>111</v>
      </c>
      <c r="P58" s="72"/>
      <c r="R58" s="32"/>
      <c r="S58" s="32"/>
    </row>
    <row r="59" spans="2:19" s="19" customFormat="1" ht="15" customHeight="1" x14ac:dyDescent="0.25">
      <c r="B59" s="21">
        <v>42795</v>
      </c>
      <c r="C59" s="22" t="s">
        <v>66</v>
      </c>
      <c r="D59" s="74" t="s">
        <v>35</v>
      </c>
      <c r="E59" s="72" t="s">
        <v>237</v>
      </c>
      <c r="F59" s="74" t="s">
        <v>191</v>
      </c>
      <c r="G59" s="74" t="s">
        <v>185</v>
      </c>
      <c r="H59" s="74" t="s">
        <v>186</v>
      </c>
      <c r="I59" s="73">
        <v>280085</v>
      </c>
      <c r="J59" s="73">
        <v>0</v>
      </c>
      <c r="K59" s="73">
        <v>280085</v>
      </c>
      <c r="L59" s="72" t="s">
        <v>110</v>
      </c>
      <c r="M59" s="86">
        <v>42853</v>
      </c>
      <c r="N59" s="72">
        <f t="shared" si="2"/>
        <v>58</v>
      </c>
      <c r="O59" s="74" t="s">
        <v>111</v>
      </c>
      <c r="P59" s="72"/>
      <c r="R59" s="32"/>
      <c r="S59" s="32"/>
    </row>
    <row r="60" spans="2:19" s="19" customFormat="1" ht="15" customHeight="1" x14ac:dyDescent="0.25">
      <c r="B60" s="21">
        <v>42795</v>
      </c>
      <c r="C60" s="22" t="s">
        <v>66</v>
      </c>
      <c r="D60" s="74" t="s">
        <v>35</v>
      </c>
      <c r="E60" s="72" t="s">
        <v>238</v>
      </c>
      <c r="F60" s="74" t="s">
        <v>191</v>
      </c>
      <c r="G60" s="74" t="s">
        <v>185</v>
      </c>
      <c r="H60" s="74" t="s">
        <v>186</v>
      </c>
      <c r="I60" s="73">
        <v>6660</v>
      </c>
      <c r="J60" s="73">
        <v>0</v>
      </c>
      <c r="K60" s="73">
        <v>6660</v>
      </c>
      <c r="L60" s="72" t="s">
        <v>110</v>
      </c>
      <c r="M60" s="86">
        <v>42853</v>
      </c>
      <c r="N60" s="72">
        <f t="shared" si="2"/>
        <v>58</v>
      </c>
      <c r="O60" s="74" t="s">
        <v>111</v>
      </c>
      <c r="P60" s="72"/>
      <c r="R60" s="32"/>
      <c r="S60" s="32"/>
    </row>
    <row r="61" spans="2:19" s="19" customFormat="1" ht="15" customHeight="1" x14ac:dyDescent="0.25">
      <c r="B61" s="21">
        <v>42795</v>
      </c>
      <c r="C61" s="22" t="s">
        <v>66</v>
      </c>
      <c r="D61" s="74" t="s">
        <v>35</v>
      </c>
      <c r="E61" s="72" t="s">
        <v>239</v>
      </c>
      <c r="F61" s="74" t="s">
        <v>191</v>
      </c>
      <c r="G61" s="74" t="s">
        <v>185</v>
      </c>
      <c r="H61" s="74" t="s">
        <v>186</v>
      </c>
      <c r="I61" s="73">
        <v>8655</v>
      </c>
      <c r="J61" s="73">
        <v>0</v>
      </c>
      <c r="K61" s="73">
        <v>8655</v>
      </c>
      <c r="L61" s="72" t="s">
        <v>110</v>
      </c>
      <c r="M61" s="86">
        <v>42853</v>
      </c>
      <c r="N61" s="72">
        <f t="shared" si="2"/>
        <v>58</v>
      </c>
      <c r="O61" s="74" t="s">
        <v>111</v>
      </c>
      <c r="P61" s="72"/>
      <c r="R61" s="32"/>
      <c r="S61" s="32"/>
    </row>
    <row r="62" spans="2:19" s="19" customFormat="1" ht="15" customHeight="1" x14ac:dyDescent="0.25">
      <c r="B62" s="21">
        <v>42795</v>
      </c>
      <c r="C62" s="22" t="s">
        <v>66</v>
      </c>
      <c r="D62" s="74" t="s">
        <v>35</v>
      </c>
      <c r="E62" s="72" t="s">
        <v>240</v>
      </c>
      <c r="F62" s="74" t="s">
        <v>191</v>
      </c>
      <c r="G62" s="74" t="s">
        <v>185</v>
      </c>
      <c r="H62" s="74" t="s">
        <v>186</v>
      </c>
      <c r="I62" s="73">
        <v>4660</v>
      </c>
      <c r="J62" s="73">
        <v>0</v>
      </c>
      <c r="K62" s="73">
        <v>4660</v>
      </c>
      <c r="L62" s="72" t="s">
        <v>110</v>
      </c>
      <c r="M62" s="86">
        <v>42853</v>
      </c>
      <c r="N62" s="72">
        <f t="shared" si="2"/>
        <v>58</v>
      </c>
      <c r="O62" s="74" t="s">
        <v>111</v>
      </c>
      <c r="P62" s="72"/>
      <c r="R62" s="32"/>
      <c r="S62" s="32"/>
    </row>
    <row r="63" spans="2:19" s="19" customFormat="1" ht="15" customHeight="1" x14ac:dyDescent="0.25">
      <c r="B63" s="21">
        <v>42795</v>
      </c>
      <c r="C63" s="22" t="s">
        <v>66</v>
      </c>
      <c r="D63" s="74" t="s">
        <v>35</v>
      </c>
      <c r="E63" s="72" t="s">
        <v>241</v>
      </c>
      <c r="F63" s="74" t="s">
        <v>191</v>
      </c>
      <c r="G63" s="74" t="s">
        <v>185</v>
      </c>
      <c r="H63" s="74" t="s">
        <v>186</v>
      </c>
      <c r="I63" s="73">
        <v>101922.75</v>
      </c>
      <c r="J63" s="73">
        <v>0</v>
      </c>
      <c r="K63" s="73">
        <v>101922.75</v>
      </c>
      <c r="L63" s="72" t="s">
        <v>110</v>
      </c>
      <c r="M63" s="86">
        <v>42853</v>
      </c>
      <c r="N63" s="72">
        <f t="shared" si="2"/>
        <v>58</v>
      </c>
      <c r="O63" s="74" t="s">
        <v>111</v>
      </c>
      <c r="P63" s="72"/>
      <c r="R63" s="32"/>
      <c r="S63" s="32"/>
    </row>
    <row r="64" spans="2:19" s="19" customFormat="1" ht="15" customHeight="1" x14ac:dyDescent="0.25">
      <c r="B64" s="21">
        <v>42800</v>
      </c>
      <c r="C64" s="22" t="s">
        <v>66</v>
      </c>
      <c r="D64" s="74" t="s">
        <v>31</v>
      </c>
      <c r="E64" s="72" t="s">
        <v>252</v>
      </c>
      <c r="F64" s="74" t="s">
        <v>254</v>
      </c>
      <c r="G64" s="74" t="s">
        <v>36</v>
      </c>
      <c r="H64" s="74" t="s">
        <v>253</v>
      </c>
      <c r="I64" s="73">
        <v>50000</v>
      </c>
      <c r="J64" s="73">
        <v>8000</v>
      </c>
      <c r="K64" s="73">
        <v>58000</v>
      </c>
      <c r="L64" s="72" t="s">
        <v>110</v>
      </c>
      <c r="M64" s="86">
        <v>42900</v>
      </c>
      <c r="N64" s="72">
        <f t="shared" si="2"/>
        <v>100</v>
      </c>
      <c r="O64" s="74" t="s">
        <v>111</v>
      </c>
      <c r="P64" s="72"/>
      <c r="R64" s="32"/>
      <c r="S64" s="32"/>
    </row>
    <row r="65" spans="2:19" s="19" customFormat="1" ht="15" customHeight="1" x14ac:dyDescent="0.25">
      <c r="B65" s="21">
        <v>42801</v>
      </c>
      <c r="C65" s="22" t="s">
        <v>66</v>
      </c>
      <c r="D65" s="74" t="s">
        <v>808</v>
      </c>
      <c r="E65" s="72" t="s">
        <v>245</v>
      </c>
      <c r="F65" s="74" t="s">
        <v>147</v>
      </c>
      <c r="G65" s="74" t="s">
        <v>155</v>
      </c>
      <c r="H65" s="74" t="s">
        <v>156</v>
      </c>
      <c r="I65" s="73">
        <v>950</v>
      </c>
      <c r="J65" s="73">
        <v>152</v>
      </c>
      <c r="K65" s="73">
        <v>1102</v>
      </c>
      <c r="L65" s="72" t="s">
        <v>110</v>
      </c>
      <c r="M65" s="86">
        <v>42832</v>
      </c>
      <c r="N65" s="72">
        <f t="shared" si="2"/>
        <v>31</v>
      </c>
      <c r="O65" s="74" t="s">
        <v>111</v>
      </c>
      <c r="P65" s="72" t="s">
        <v>243</v>
      </c>
      <c r="R65" s="32"/>
      <c r="S65" s="32"/>
    </row>
    <row r="66" spans="2:19" s="19" customFormat="1" ht="15" customHeight="1" x14ac:dyDescent="0.25">
      <c r="B66" s="21">
        <v>42801</v>
      </c>
      <c r="C66" s="22" t="s">
        <v>66</v>
      </c>
      <c r="D66" s="74" t="s">
        <v>808</v>
      </c>
      <c r="E66" s="72" t="s">
        <v>246</v>
      </c>
      <c r="F66" s="74" t="s">
        <v>147</v>
      </c>
      <c r="G66" s="74" t="s">
        <v>155</v>
      </c>
      <c r="H66" s="74" t="s">
        <v>141</v>
      </c>
      <c r="I66" s="73">
        <v>16440</v>
      </c>
      <c r="J66" s="73">
        <v>2630.4</v>
      </c>
      <c r="K66" s="73">
        <v>19070.400000000001</v>
      </c>
      <c r="L66" s="72" t="s">
        <v>110</v>
      </c>
      <c r="M66" s="86">
        <v>42832</v>
      </c>
      <c r="N66" s="72">
        <f t="shared" si="2"/>
        <v>31</v>
      </c>
      <c r="O66" s="74" t="s">
        <v>111</v>
      </c>
      <c r="P66" s="72" t="s">
        <v>244</v>
      </c>
      <c r="R66" s="32"/>
      <c r="S66" s="32"/>
    </row>
    <row r="67" spans="2:19" s="19" customFormat="1" ht="15" customHeight="1" x14ac:dyDescent="0.25">
      <c r="B67" s="21">
        <v>42801</v>
      </c>
      <c r="C67" s="22" t="s">
        <v>66</v>
      </c>
      <c r="D67" s="74" t="s">
        <v>808</v>
      </c>
      <c r="E67" s="72" t="s">
        <v>247</v>
      </c>
      <c r="F67" s="74" t="s">
        <v>147</v>
      </c>
      <c r="G67" s="74" t="s">
        <v>155</v>
      </c>
      <c r="H67" s="74" t="s">
        <v>248</v>
      </c>
      <c r="I67" s="73">
        <v>1391</v>
      </c>
      <c r="J67" s="73">
        <v>222.56</v>
      </c>
      <c r="K67" s="73">
        <v>1613.56</v>
      </c>
      <c r="L67" s="72" t="s">
        <v>110</v>
      </c>
      <c r="M67" s="86">
        <v>42832</v>
      </c>
      <c r="N67" s="72">
        <f t="shared" si="2"/>
        <v>31</v>
      </c>
      <c r="O67" s="74" t="s">
        <v>111</v>
      </c>
      <c r="P67" s="72"/>
      <c r="R67" s="32"/>
      <c r="S67" s="32"/>
    </row>
    <row r="68" spans="2:19" s="19" customFormat="1" ht="18" customHeight="1" x14ac:dyDescent="0.25">
      <c r="B68" s="21">
        <v>42801</v>
      </c>
      <c r="C68" s="22" t="s">
        <v>66</v>
      </c>
      <c r="D68" s="74" t="s">
        <v>808</v>
      </c>
      <c r="E68" s="72" t="s">
        <v>249</v>
      </c>
      <c r="F68" s="74" t="s">
        <v>197</v>
      </c>
      <c r="G68" s="74" t="s">
        <v>92</v>
      </c>
      <c r="H68" s="74" t="s">
        <v>93</v>
      </c>
      <c r="I68" s="73">
        <v>33500</v>
      </c>
      <c r="J68" s="73">
        <v>5360</v>
      </c>
      <c r="K68" s="73">
        <v>38860</v>
      </c>
      <c r="L68" s="72" t="s">
        <v>110</v>
      </c>
      <c r="M68" s="86">
        <v>42809</v>
      </c>
      <c r="N68" s="85">
        <f t="shared" si="2"/>
        <v>8</v>
      </c>
      <c r="O68" s="74" t="s">
        <v>111</v>
      </c>
      <c r="P68" s="72"/>
      <c r="R68" s="32"/>
      <c r="S68" s="32"/>
    </row>
    <row r="69" spans="2:19" s="19" customFormat="1" ht="15" customHeight="1" x14ac:dyDescent="0.25">
      <c r="B69" s="21">
        <v>42801</v>
      </c>
      <c r="C69" s="22" t="s">
        <v>66</v>
      </c>
      <c r="D69" s="74" t="s">
        <v>48</v>
      </c>
      <c r="E69" s="72" t="s">
        <v>250</v>
      </c>
      <c r="F69" s="74" t="s">
        <v>131</v>
      </c>
      <c r="G69" s="74" t="s">
        <v>61</v>
      </c>
      <c r="H69" s="74" t="s">
        <v>251</v>
      </c>
      <c r="I69" s="73">
        <v>35802</v>
      </c>
      <c r="J69" s="73">
        <v>5728.32</v>
      </c>
      <c r="K69" s="73">
        <v>41530.32</v>
      </c>
      <c r="L69" s="72" t="s">
        <v>110</v>
      </c>
      <c r="M69" s="86">
        <v>42829</v>
      </c>
      <c r="N69" s="85">
        <f t="shared" si="2"/>
        <v>28</v>
      </c>
      <c r="O69" s="74" t="s">
        <v>111</v>
      </c>
      <c r="P69" s="72"/>
      <c r="R69" s="32"/>
      <c r="S69" s="32"/>
    </row>
    <row r="70" spans="2:19" s="19" customFormat="1" ht="15" customHeight="1" x14ac:dyDescent="0.25">
      <c r="B70" s="21">
        <v>42807</v>
      </c>
      <c r="C70" s="22" t="s">
        <v>66</v>
      </c>
      <c r="D70" s="74" t="s">
        <v>31</v>
      </c>
      <c r="E70" s="72" t="s">
        <v>257</v>
      </c>
      <c r="F70" s="74" t="s">
        <v>259</v>
      </c>
      <c r="G70" s="74" t="s">
        <v>36</v>
      </c>
      <c r="H70" s="74" t="s">
        <v>258</v>
      </c>
      <c r="I70" s="73">
        <v>50000</v>
      </c>
      <c r="J70" s="73">
        <v>8000</v>
      </c>
      <c r="K70" s="73">
        <v>58000</v>
      </c>
      <c r="L70" s="72" t="s">
        <v>110</v>
      </c>
      <c r="M70" s="86">
        <v>42850</v>
      </c>
      <c r="N70" s="85">
        <f t="shared" si="2"/>
        <v>43</v>
      </c>
      <c r="O70" s="74" t="s">
        <v>111</v>
      </c>
      <c r="P70" s="72"/>
      <c r="R70" s="32"/>
      <c r="S70" s="32"/>
    </row>
    <row r="71" spans="2:19" s="19" customFormat="1" ht="15" customHeight="1" x14ac:dyDescent="0.25">
      <c r="B71" s="21">
        <v>42811</v>
      </c>
      <c r="C71" s="22" t="s">
        <v>66</v>
      </c>
      <c r="D71" s="74" t="s">
        <v>43</v>
      </c>
      <c r="E71" s="72" t="s">
        <v>260</v>
      </c>
      <c r="F71" s="74" t="s">
        <v>221</v>
      </c>
      <c r="G71" s="74" t="s">
        <v>261</v>
      </c>
      <c r="H71" s="74" t="s">
        <v>262</v>
      </c>
      <c r="I71" s="73">
        <v>10500</v>
      </c>
      <c r="J71" s="73">
        <v>1680</v>
      </c>
      <c r="K71" s="73">
        <v>12180</v>
      </c>
      <c r="L71" s="72" t="s">
        <v>110</v>
      </c>
      <c r="M71" s="86">
        <v>42851</v>
      </c>
      <c r="N71" s="85">
        <f t="shared" si="2"/>
        <v>40</v>
      </c>
      <c r="O71" s="74" t="s">
        <v>111</v>
      </c>
      <c r="P71" s="72"/>
      <c r="R71" s="32"/>
      <c r="S71" s="32"/>
    </row>
    <row r="72" spans="2:19" s="19" customFormat="1" ht="15" customHeight="1" x14ac:dyDescent="0.25">
      <c r="B72" s="21">
        <v>42811</v>
      </c>
      <c r="C72" s="22" t="s">
        <v>66</v>
      </c>
      <c r="D72" s="74" t="s">
        <v>43</v>
      </c>
      <c r="E72" s="72" t="s">
        <v>263</v>
      </c>
      <c r="F72" s="74" t="s">
        <v>221</v>
      </c>
      <c r="G72" s="74" t="s">
        <v>264</v>
      </c>
      <c r="H72" s="74" t="s">
        <v>262</v>
      </c>
      <c r="I72" s="73">
        <v>21000</v>
      </c>
      <c r="J72" s="73">
        <v>3360</v>
      </c>
      <c r="K72" s="73">
        <v>24360</v>
      </c>
      <c r="L72" s="72" t="s">
        <v>110</v>
      </c>
      <c r="M72" s="86">
        <v>42851</v>
      </c>
      <c r="N72" s="85">
        <f t="shared" si="2"/>
        <v>40</v>
      </c>
      <c r="O72" s="74" t="s">
        <v>111</v>
      </c>
      <c r="P72" s="72"/>
      <c r="R72" s="32"/>
      <c r="S72" s="32"/>
    </row>
    <row r="73" spans="2:19" s="19" customFormat="1" ht="15" customHeight="1" x14ac:dyDescent="0.25">
      <c r="B73" s="21">
        <v>42811</v>
      </c>
      <c r="C73" s="22" t="s">
        <v>66</v>
      </c>
      <c r="D73" s="74" t="s">
        <v>35</v>
      </c>
      <c r="E73" s="72" t="s">
        <v>272</v>
      </c>
      <c r="F73" s="74"/>
      <c r="G73" s="74" t="s">
        <v>265</v>
      </c>
      <c r="H73" s="74" t="s">
        <v>273</v>
      </c>
      <c r="I73" s="73">
        <v>377400</v>
      </c>
      <c r="J73" s="73">
        <v>60384</v>
      </c>
      <c r="K73" s="73">
        <f>SUM(I73:J73)</f>
        <v>437784</v>
      </c>
      <c r="L73" s="72" t="s">
        <v>110</v>
      </c>
      <c r="M73" s="86">
        <v>42842</v>
      </c>
      <c r="N73" s="85">
        <f t="shared" si="2"/>
        <v>31</v>
      </c>
      <c r="O73" s="74" t="s">
        <v>111</v>
      </c>
      <c r="P73" s="72"/>
      <c r="R73" s="32"/>
      <c r="S73" s="32"/>
    </row>
    <row r="74" spans="2:19" s="19" customFormat="1" ht="15" customHeight="1" x14ac:dyDescent="0.25">
      <c r="B74" s="41">
        <v>42811</v>
      </c>
      <c r="C74" s="42" t="s">
        <v>66</v>
      </c>
      <c r="D74" s="91" t="s">
        <v>35</v>
      </c>
      <c r="E74" s="92" t="s">
        <v>274</v>
      </c>
      <c r="F74" s="91" t="s">
        <v>284</v>
      </c>
      <c r="G74" s="91" t="s">
        <v>265</v>
      </c>
      <c r="H74" s="91" t="s">
        <v>275</v>
      </c>
      <c r="I74" s="93">
        <v>937775</v>
      </c>
      <c r="J74" s="93">
        <v>0</v>
      </c>
      <c r="K74" s="93">
        <v>937775</v>
      </c>
      <c r="L74" s="92" t="s">
        <v>110</v>
      </c>
      <c r="M74" s="94">
        <v>42842</v>
      </c>
      <c r="N74" s="95">
        <f t="shared" si="2"/>
        <v>31</v>
      </c>
      <c r="O74" s="91" t="s">
        <v>111</v>
      </c>
      <c r="P74" s="92"/>
      <c r="Q74" s="96"/>
      <c r="R74" s="32"/>
      <c r="S74" s="32"/>
    </row>
    <row r="75" spans="2:19" s="19" customFormat="1" ht="15" customHeight="1" x14ac:dyDescent="0.25">
      <c r="B75" s="21">
        <v>42829</v>
      </c>
      <c r="C75" s="22" t="s">
        <v>66</v>
      </c>
      <c r="D75" s="74" t="s">
        <v>48</v>
      </c>
      <c r="E75" s="72" t="s">
        <v>309</v>
      </c>
      <c r="F75" s="74" t="s">
        <v>131</v>
      </c>
      <c r="G75" s="74" t="s">
        <v>61</v>
      </c>
      <c r="H75" s="74" t="s">
        <v>703</v>
      </c>
      <c r="I75" s="73">
        <v>35802</v>
      </c>
      <c r="J75" s="73">
        <v>5728.32</v>
      </c>
      <c r="K75" s="73">
        <v>41530.32</v>
      </c>
      <c r="L75" s="72" t="s">
        <v>110</v>
      </c>
      <c r="M75" s="86">
        <v>42871</v>
      </c>
      <c r="N75" s="85">
        <f t="shared" si="2"/>
        <v>42</v>
      </c>
      <c r="O75" s="74" t="s">
        <v>111</v>
      </c>
      <c r="P75" s="72"/>
      <c r="R75" s="32"/>
      <c r="S75" s="32"/>
    </row>
    <row r="76" spans="2:19" s="19" customFormat="1" ht="15" customHeight="1" x14ac:dyDescent="0.25">
      <c r="B76" s="21">
        <v>42829</v>
      </c>
      <c r="C76" s="22" t="s">
        <v>66</v>
      </c>
      <c r="D76" s="74" t="s">
        <v>31</v>
      </c>
      <c r="E76" s="72" t="s">
        <v>310</v>
      </c>
      <c r="F76" s="74" t="s">
        <v>816</v>
      </c>
      <c r="G76" s="74" t="s">
        <v>36</v>
      </c>
      <c r="H76" s="74" t="s">
        <v>156</v>
      </c>
      <c r="I76" s="73">
        <v>10680</v>
      </c>
      <c r="J76" s="73">
        <v>1708.8</v>
      </c>
      <c r="K76" s="73">
        <v>12388.8</v>
      </c>
      <c r="L76" s="72" t="s">
        <v>110</v>
      </c>
      <c r="M76" s="86">
        <v>42874</v>
      </c>
      <c r="N76" s="85">
        <f t="shared" si="2"/>
        <v>45</v>
      </c>
      <c r="O76" s="74" t="s">
        <v>111</v>
      </c>
      <c r="P76" s="72"/>
      <c r="R76" s="32"/>
      <c r="S76" s="32"/>
    </row>
    <row r="77" spans="2:19" s="19" customFormat="1" ht="18" customHeight="1" x14ac:dyDescent="0.25">
      <c r="B77" s="21">
        <v>42831</v>
      </c>
      <c r="C77" s="22" t="s">
        <v>66</v>
      </c>
      <c r="D77" s="74" t="s">
        <v>808</v>
      </c>
      <c r="E77" s="72" t="s">
        <v>311</v>
      </c>
      <c r="F77" s="74" t="s">
        <v>197</v>
      </c>
      <c r="G77" s="74" t="s">
        <v>92</v>
      </c>
      <c r="H77" s="74" t="s">
        <v>93</v>
      </c>
      <c r="I77" s="73">
        <v>33500</v>
      </c>
      <c r="J77" s="73">
        <v>5360</v>
      </c>
      <c r="K77" s="73">
        <v>38860</v>
      </c>
      <c r="L77" s="72" t="s">
        <v>110</v>
      </c>
      <c r="M77" s="86">
        <v>42851</v>
      </c>
      <c r="N77" s="85">
        <f t="shared" si="2"/>
        <v>20</v>
      </c>
      <c r="O77" s="74" t="s">
        <v>111</v>
      </c>
      <c r="P77" s="72"/>
      <c r="R77" s="32"/>
      <c r="S77" s="32"/>
    </row>
    <row r="78" spans="2:19" s="19" customFormat="1" ht="18" customHeight="1" x14ac:dyDescent="0.25">
      <c r="B78" s="21">
        <v>42920</v>
      </c>
      <c r="C78" s="22" t="s">
        <v>66</v>
      </c>
      <c r="D78" s="74" t="s">
        <v>43</v>
      </c>
      <c r="E78" s="72" t="s">
        <v>892</v>
      </c>
      <c r="F78" s="74" t="s">
        <v>306</v>
      </c>
      <c r="G78" s="74" t="s">
        <v>261</v>
      </c>
      <c r="H78" s="74" t="s">
        <v>262</v>
      </c>
      <c r="I78" s="73">
        <v>14000</v>
      </c>
      <c r="J78" s="73">
        <v>2240</v>
      </c>
      <c r="K78" s="73">
        <v>16240</v>
      </c>
      <c r="L78" s="72" t="s">
        <v>110</v>
      </c>
      <c r="M78" s="86">
        <v>42944</v>
      </c>
      <c r="N78" s="85">
        <f t="shared" si="2"/>
        <v>24</v>
      </c>
      <c r="O78" s="74" t="s">
        <v>111</v>
      </c>
      <c r="P78" s="72" t="s">
        <v>890</v>
      </c>
      <c r="R78" s="32"/>
      <c r="S78" s="32"/>
    </row>
    <row r="79" spans="2:19" s="19" customFormat="1" ht="18" customHeight="1" x14ac:dyDescent="0.25">
      <c r="B79" s="21">
        <v>42920</v>
      </c>
      <c r="C79" s="22" t="s">
        <v>66</v>
      </c>
      <c r="D79" s="74" t="s">
        <v>43</v>
      </c>
      <c r="E79" s="72" t="s">
        <v>893</v>
      </c>
      <c r="F79" s="74" t="s">
        <v>306</v>
      </c>
      <c r="G79" s="74" t="s">
        <v>264</v>
      </c>
      <c r="H79" s="74" t="s">
        <v>262</v>
      </c>
      <c r="I79" s="73">
        <v>10500</v>
      </c>
      <c r="J79" s="73">
        <v>1680</v>
      </c>
      <c r="K79" s="73">
        <v>12180</v>
      </c>
      <c r="L79" s="72" t="s">
        <v>110</v>
      </c>
      <c r="M79" s="86">
        <v>42944</v>
      </c>
      <c r="N79" s="85">
        <f t="shared" si="2"/>
        <v>24</v>
      </c>
      <c r="O79" s="74" t="s">
        <v>111</v>
      </c>
      <c r="P79" s="72" t="s">
        <v>891</v>
      </c>
      <c r="R79" s="32"/>
      <c r="S79" s="32"/>
    </row>
    <row r="80" spans="2:19" s="19" customFormat="1" ht="18" customHeight="1" x14ac:dyDescent="0.25">
      <c r="B80" s="21">
        <v>42842</v>
      </c>
      <c r="C80" s="22" t="s">
        <v>66</v>
      </c>
      <c r="D80" s="74" t="s">
        <v>48</v>
      </c>
      <c r="E80" s="72" t="s">
        <v>328</v>
      </c>
      <c r="F80" s="104"/>
      <c r="G80" s="74" t="s">
        <v>329</v>
      </c>
      <c r="H80" s="74" t="s">
        <v>330</v>
      </c>
      <c r="I80" s="73">
        <v>9750</v>
      </c>
      <c r="J80" s="73">
        <v>1560</v>
      </c>
      <c r="K80" s="73">
        <v>11310</v>
      </c>
      <c r="L80" s="72" t="s">
        <v>110</v>
      </c>
      <c r="M80" s="86">
        <v>42885</v>
      </c>
      <c r="N80" s="85">
        <f t="shared" si="2"/>
        <v>43</v>
      </c>
      <c r="O80" s="74" t="s">
        <v>111</v>
      </c>
      <c r="P80" s="72"/>
      <c r="R80" s="32"/>
      <c r="S80" s="32"/>
    </row>
    <row r="81" spans="2:19" s="19" customFormat="1" ht="18" customHeight="1" x14ac:dyDescent="0.25">
      <c r="B81" s="21">
        <v>42843</v>
      </c>
      <c r="C81" s="22" t="s">
        <v>66</v>
      </c>
      <c r="D81" s="74" t="s">
        <v>67</v>
      </c>
      <c r="E81" s="72" t="s">
        <v>331</v>
      </c>
      <c r="F81" s="74" t="s">
        <v>287</v>
      </c>
      <c r="G81" s="74" t="s">
        <v>332</v>
      </c>
      <c r="H81" s="74" t="s">
        <v>333</v>
      </c>
      <c r="I81" s="73">
        <v>19000</v>
      </c>
      <c r="J81" s="73">
        <v>3040</v>
      </c>
      <c r="K81" s="73">
        <v>22040</v>
      </c>
      <c r="L81" s="72" t="s">
        <v>110</v>
      </c>
      <c r="M81" s="86">
        <v>42852</v>
      </c>
      <c r="N81" s="85">
        <f t="shared" si="2"/>
        <v>9</v>
      </c>
      <c r="O81" s="74" t="s">
        <v>111</v>
      </c>
      <c r="P81" s="72"/>
      <c r="R81" s="32"/>
      <c r="S81" s="32"/>
    </row>
    <row r="82" spans="2:19" s="19" customFormat="1" ht="18" customHeight="1" x14ac:dyDescent="0.25">
      <c r="B82" s="21">
        <v>42843</v>
      </c>
      <c r="C82" s="22" t="s">
        <v>66</v>
      </c>
      <c r="D82" s="74" t="s">
        <v>688</v>
      </c>
      <c r="E82" s="72" t="s">
        <v>689</v>
      </c>
      <c r="F82" s="74" t="s">
        <v>228</v>
      </c>
      <c r="G82" s="74" t="s">
        <v>204</v>
      </c>
      <c r="H82" s="74" t="s">
        <v>690</v>
      </c>
      <c r="I82" s="73">
        <v>37000</v>
      </c>
      <c r="J82" s="73">
        <v>5920</v>
      </c>
      <c r="K82" s="73">
        <v>42920</v>
      </c>
      <c r="L82" s="72" t="s">
        <v>110</v>
      </c>
      <c r="M82" s="86">
        <v>42844</v>
      </c>
      <c r="N82" s="85">
        <f t="shared" si="2"/>
        <v>1</v>
      </c>
      <c r="O82" s="74" t="s">
        <v>111</v>
      </c>
      <c r="P82" s="72"/>
      <c r="R82" s="32"/>
      <c r="S82" s="32"/>
    </row>
    <row r="83" spans="2:19" s="19" customFormat="1" ht="18" customHeight="1" x14ac:dyDescent="0.25">
      <c r="B83" s="21">
        <v>42844</v>
      </c>
      <c r="C83" s="22" t="s">
        <v>66</v>
      </c>
      <c r="D83" s="74" t="s">
        <v>688</v>
      </c>
      <c r="E83" s="72" t="s">
        <v>691</v>
      </c>
      <c r="F83" s="74" t="s">
        <v>723</v>
      </c>
      <c r="G83" s="74" t="s">
        <v>692</v>
      </c>
      <c r="H83" s="74" t="s">
        <v>693</v>
      </c>
      <c r="I83" s="73">
        <v>4240</v>
      </c>
      <c r="J83" s="73">
        <v>678.4</v>
      </c>
      <c r="K83" s="73">
        <v>4918.3999999999996</v>
      </c>
      <c r="L83" s="72" t="s">
        <v>110</v>
      </c>
      <c r="M83" s="86">
        <v>42900</v>
      </c>
      <c r="N83" s="85">
        <f t="shared" si="2"/>
        <v>56</v>
      </c>
      <c r="O83" s="74" t="s">
        <v>111</v>
      </c>
      <c r="P83" s="72"/>
      <c r="R83" s="32"/>
      <c r="S83" s="32"/>
    </row>
    <row r="84" spans="2:19" s="19" customFormat="1" ht="18" customHeight="1" x14ac:dyDescent="0.25">
      <c r="B84" s="41">
        <v>42845</v>
      </c>
      <c r="C84" s="42" t="s">
        <v>66</v>
      </c>
      <c r="D84" s="91" t="s">
        <v>48</v>
      </c>
      <c r="E84" s="92" t="s">
        <v>694</v>
      </c>
      <c r="F84" s="91" t="s">
        <v>285</v>
      </c>
      <c r="G84" s="91" t="s">
        <v>695</v>
      </c>
      <c r="H84" s="91" t="s">
        <v>696</v>
      </c>
      <c r="I84" s="93">
        <v>45000</v>
      </c>
      <c r="J84" s="93">
        <v>7200</v>
      </c>
      <c r="K84" s="93">
        <v>52200</v>
      </c>
      <c r="L84" s="92" t="s">
        <v>110</v>
      </c>
      <c r="M84" s="94">
        <v>42899</v>
      </c>
      <c r="N84" s="95">
        <f t="shared" si="2"/>
        <v>54</v>
      </c>
      <c r="O84" s="91" t="s">
        <v>111</v>
      </c>
      <c r="P84" s="92"/>
      <c r="Q84" s="96"/>
      <c r="R84" s="32"/>
      <c r="S84" s="32"/>
    </row>
    <row r="85" spans="2:19" s="19" customFormat="1" ht="16.5" customHeight="1" x14ac:dyDescent="0.25">
      <c r="B85" s="21">
        <v>42857</v>
      </c>
      <c r="C85" s="22" t="s">
        <v>66</v>
      </c>
      <c r="D85" s="74" t="s">
        <v>808</v>
      </c>
      <c r="E85" s="72" t="s">
        <v>707</v>
      </c>
      <c r="F85" s="74" t="s">
        <v>114</v>
      </c>
      <c r="G85" s="74" t="s">
        <v>46</v>
      </c>
      <c r="H85" s="74" t="s">
        <v>47</v>
      </c>
      <c r="I85" s="73">
        <v>82500</v>
      </c>
      <c r="J85" s="73">
        <v>13200</v>
      </c>
      <c r="K85" s="73">
        <v>95700</v>
      </c>
      <c r="L85" s="72" t="s">
        <v>110</v>
      </c>
      <c r="M85" s="86">
        <v>42922</v>
      </c>
      <c r="N85" s="85">
        <f t="shared" ref="N85:N134" si="3">M85-B85</f>
        <v>65</v>
      </c>
      <c r="O85" s="74" t="s">
        <v>111</v>
      </c>
      <c r="P85" s="72" t="s">
        <v>706</v>
      </c>
      <c r="R85" s="32"/>
      <c r="S85" s="32"/>
    </row>
    <row r="86" spans="2:19" s="19" customFormat="1" ht="15" customHeight="1" x14ac:dyDescent="0.25">
      <c r="B86" s="21">
        <v>42857</v>
      </c>
      <c r="C86" s="22" t="s">
        <v>66</v>
      </c>
      <c r="D86" s="74" t="s">
        <v>35</v>
      </c>
      <c r="E86" s="72" t="s">
        <v>705</v>
      </c>
      <c r="F86" s="74" t="s">
        <v>191</v>
      </c>
      <c r="G86" s="74" t="s">
        <v>185</v>
      </c>
      <c r="H86" s="74" t="s">
        <v>186</v>
      </c>
      <c r="I86" s="73">
        <v>6660</v>
      </c>
      <c r="J86" s="73">
        <v>0</v>
      </c>
      <c r="K86" s="73">
        <v>6660</v>
      </c>
      <c r="L86" s="72" t="s">
        <v>110</v>
      </c>
      <c r="M86" s="86">
        <v>42892</v>
      </c>
      <c r="N86" s="72">
        <f t="shared" si="3"/>
        <v>35</v>
      </c>
      <c r="O86" s="74" t="s">
        <v>111</v>
      </c>
      <c r="P86" s="72" t="s">
        <v>704</v>
      </c>
      <c r="R86" s="32"/>
      <c r="S86" s="32"/>
    </row>
    <row r="87" spans="2:19" s="19" customFormat="1" ht="18" customHeight="1" x14ac:dyDescent="0.25">
      <c r="B87" s="21">
        <v>42857</v>
      </c>
      <c r="C87" s="22" t="s">
        <v>66</v>
      </c>
      <c r="D87" s="74" t="s">
        <v>48</v>
      </c>
      <c r="E87" s="72" t="s">
        <v>708</v>
      </c>
      <c r="F87" s="74" t="s">
        <v>131</v>
      </c>
      <c r="G87" s="74" t="s">
        <v>61</v>
      </c>
      <c r="H87" s="74" t="s">
        <v>709</v>
      </c>
      <c r="I87" s="73">
        <v>35802</v>
      </c>
      <c r="J87" s="73">
        <v>5728.32</v>
      </c>
      <c r="K87" s="73">
        <v>41530.32</v>
      </c>
      <c r="L87" s="72" t="s">
        <v>110</v>
      </c>
      <c r="M87" s="86">
        <v>42885</v>
      </c>
      <c r="N87" s="72">
        <f t="shared" si="3"/>
        <v>28</v>
      </c>
      <c r="O87" s="74" t="s">
        <v>111</v>
      </c>
      <c r="P87" s="72"/>
      <c r="R87" s="32"/>
      <c r="S87" s="32"/>
    </row>
    <row r="88" spans="2:19" s="19" customFormat="1" ht="18" customHeight="1" x14ac:dyDescent="0.25">
      <c r="B88" s="21">
        <v>42894</v>
      </c>
      <c r="C88" s="22" t="s">
        <v>66</v>
      </c>
      <c r="D88" s="74" t="s">
        <v>41</v>
      </c>
      <c r="E88" s="72" t="s">
        <v>825</v>
      </c>
      <c r="F88" s="165" t="s">
        <v>817</v>
      </c>
      <c r="G88" s="74" t="s">
        <v>97</v>
      </c>
      <c r="H88" s="74" t="s">
        <v>717</v>
      </c>
      <c r="I88" s="73">
        <v>229000</v>
      </c>
      <c r="J88" s="73">
        <v>36640</v>
      </c>
      <c r="K88" s="73">
        <v>265640</v>
      </c>
      <c r="L88" s="72" t="s">
        <v>110</v>
      </c>
      <c r="M88" s="86">
        <v>42893</v>
      </c>
      <c r="N88" s="85">
        <f t="shared" si="3"/>
        <v>-1</v>
      </c>
      <c r="O88" s="74" t="s">
        <v>111</v>
      </c>
      <c r="P88" s="165" t="s">
        <v>824</v>
      </c>
      <c r="R88" s="32"/>
      <c r="S88" s="32"/>
    </row>
    <row r="89" spans="2:19" s="19" customFormat="1" ht="18" customHeight="1" x14ac:dyDescent="0.25">
      <c r="B89" s="21">
        <v>42865</v>
      </c>
      <c r="C89" s="22" t="s">
        <v>66</v>
      </c>
      <c r="D89" s="74" t="s">
        <v>43</v>
      </c>
      <c r="E89" s="72" t="s">
        <v>725</v>
      </c>
      <c r="F89" s="74" t="s">
        <v>810</v>
      </c>
      <c r="G89" s="74" t="s">
        <v>79</v>
      </c>
      <c r="H89" s="74" t="s">
        <v>211</v>
      </c>
      <c r="I89" s="73">
        <v>48491.38</v>
      </c>
      <c r="J89" s="73">
        <v>7758.62</v>
      </c>
      <c r="K89" s="73">
        <v>56250</v>
      </c>
      <c r="L89" s="72" t="s">
        <v>110</v>
      </c>
      <c r="M89" s="86">
        <v>42873</v>
      </c>
      <c r="N89" s="85">
        <f t="shared" si="3"/>
        <v>8</v>
      </c>
      <c r="O89" s="74" t="s">
        <v>111</v>
      </c>
      <c r="P89" s="72"/>
      <c r="R89" s="32"/>
      <c r="S89" s="32"/>
    </row>
    <row r="90" spans="2:19" s="19" customFormat="1" ht="18" customHeight="1" x14ac:dyDescent="0.25">
      <c r="B90" s="21">
        <v>42866</v>
      </c>
      <c r="C90" s="22" t="s">
        <v>66</v>
      </c>
      <c r="D90" s="74" t="s">
        <v>808</v>
      </c>
      <c r="E90" s="72" t="s">
        <v>726</v>
      </c>
      <c r="F90" s="74" t="s">
        <v>710</v>
      </c>
      <c r="G90" s="74" t="s">
        <v>727</v>
      </c>
      <c r="H90" s="74" t="s">
        <v>728</v>
      </c>
      <c r="I90" s="73">
        <v>35000</v>
      </c>
      <c r="J90" s="73">
        <v>5600</v>
      </c>
      <c r="K90" s="73">
        <v>40600</v>
      </c>
      <c r="L90" s="72" t="s">
        <v>110</v>
      </c>
      <c r="M90" s="86">
        <v>42881</v>
      </c>
      <c r="N90" s="85">
        <f t="shared" si="3"/>
        <v>15</v>
      </c>
      <c r="O90" s="74" t="s">
        <v>111</v>
      </c>
      <c r="P90" s="72"/>
      <c r="R90" s="32"/>
      <c r="S90" s="32"/>
    </row>
    <row r="91" spans="2:19" s="19" customFormat="1" ht="18" customHeight="1" x14ac:dyDescent="0.25">
      <c r="B91" s="21">
        <v>42866</v>
      </c>
      <c r="C91" s="22" t="s">
        <v>66</v>
      </c>
      <c r="D91" s="74" t="s">
        <v>22</v>
      </c>
      <c r="E91" s="72" t="s">
        <v>737</v>
      </c>
      <c r="F91" s="165" t="s">
        <v>286</v>
      </c>
      <c r="G91" s="74" t="s">
        <v>788</v>
      </c>
      <c r="H91" s="74" t="s">
        <v>166</v>
      </c>
      <c r="I91" s="73">
        <v>25000</v>
      </c>
      <c r="J91" s="73">
        <v>4000</v>
      </c>
      <c r="K91" s="73">
        <v>29000</v>
      </c>
      <c r="L91" s="72" t="s">
        <v>110</v>
      </c>
      <c r="M91" s="86">
        <v>42880</v>
      </c>
      <c r="N91" s="85">
        <f t="shared" si="3"/>
        <v>14</v>
      </c>
      <c r="O91" s="74" t="s">
        <v>111</v>
      </c>
      <c r="P91" s="72"/>
      <c r="R91" s="32"/>
      <c r="S91" s="32"/>
    </row>
    <row r="92" spans="2:19" s="19" customFormat="1" ht="18" customHeight="1" x14ac:dyDescent="0.25">
      <c r="B92" s="21">
        <v>42873</v>
      </c>
      <c r="C92" s="22" t="s">
        <v>66</v>
      </c>
      <c r="D92" s="74" t="s">
        <v>67</v>
      </c>
      <c r="E92" s="72" t="s">
        <v>786</v>
      </c>
      <c r="F92" s="74" t="s">
        <v>287</v>
      </c>
      <c r="G92" s="74" t="s">
        <v>787</v>
      </c>
      <c r="H92" s="74" t="s">
        <v>789</v>
      </c>
      <c r="I92" s="73">
        <v>19000</v>
      </c>
      <c r="J92" s="73">
        <v>3040</v>
      </c>
      <c r="K92" s="73">
        <v>22040</v>
      </c>
      <c r="L92" s="72" t="s">
        <v>110</v>
      </c>
      <c r="M92" s="86">
        <v>42885</v>
      </c>
      <c r="N92" s="85">
        <f t="shared" si="3"/>
        <v>12</v>
      </c>
      <c r="O92" s="74" t="s">
        <v>111</v>
      </c>
      <c r="P92" s="72"/>
      <c r="R92" s="32"/>
      <c r="S92" s="32"/>
    </row>
    <row r="93" spans="2:19" s="19" customFormat="1" ht="18" customHeight="1" x14ac:dyDescent="0.25">
      <c r="B93" s="21">
        <v>42877</v>
      </c>
      <c r="C93" s="22" t="s">
        <v>66</v>
      </c>
      <c r="D93" s="74" t="s">
        <v>31</v>
      </c>
      <c r="E93" s="72" t="s">
        <v>791</v>
      </c>
      <c r="F93" s="74" t="s">
        <v>818</v>
      </c>
      <c r="G93" s="74" t="s">
        <v>36</v>
      </c>
      <c r="H93" s="74" t="s">
        <v>792</v>
      </c>
      <c r="I93" s="73">
        <v>50000</v>
      </c>
      <c r="J93" s="73">
        <v>8000</v>
      </c>
      <c r="K93" s="73">
        <v>58000</v>
      </c>
      <c r="L93" s="72" t="s">
        <v>110</v>
      </c>
      <c r="M93" s="86">
        <v>42922</v>
      </c>
      <c r="N93" s="85">
        <f t="shared" si="3"/>
        <v>45</v>
      </c>
      <c r="O93" s="74" t="s">
        <v>111</v>
      </c>
      <c r="P93" s="72"/>
      <c r="R93" s="32"/>
      <c r="S93" s="32"/>
    </row>
    <row r="94" spans="2:19" s="19" customFormat="1" ht="18" customHeight="1" x14ac:dyDescent="0.25">
      <c r="B94" s="21">
        <v>42877</v>
      </c>
      <c r="C94" s="22" t="s">
        <v>66</v>
      </c>
      <c r="D94" s="74" t="s">
        <v>31</v>
      </c>
      <c r="E94" s="72" t="s">
        <v>793</v>
      </c>
      <c r="F94" s="74" t="s">
        <v>714</v>
      </c>
      <c r="G94" s="74" t="s">
        <v>794</v>
      </c>
      <c r="H94" s="74" t="s">
        <v>59</v>
      </c>
      <c r="I94" s="73">
        <v>10000</v>
      </c>
      <c r="J94" s="73">
        <v>1600</v>
      </c>
      <c r="K94" s="73">
        <v>11600</v>
      </c>
      <c r="L94" s="72" t="s">
        <v>110</v>
      </c>
      <c r="M94" s="86">
        <v>42888</v>
      </c>
      <c r="N94" s="85">
        <f t="shared" si="3"/>
        <v>11</v>
      </c>
      <c r="O94" s="74"/>
      <c r="P94" s="72"/>
      <c r="R94" s="32"/>
      <c r="S94" s="32"/>
    </row>
    <row r="95" spans="2:19" s="19" customFormat="1" ht="18" customHeight="1" x14ac:dyDescent="0.25">
      <c r="B95" s="21">
        <v>42877</v>
      </c>
      <c r="C95" s="22" t="s">
        <v>66</v>
      </c>
      <c r="D95" s="74" t="s">
        <v>48</v>
      </c>
      <c r="E95" s="72" t="s">
        <v>795</v>
      </c>
      <c r="F95" s="74" t="s">
        <v>814</v>
      </c>
      <c r="G95" s="74" t="s">
        <v>796</v>
      </c>
      <c r="H95" s="74" t="s">
        <v>203</v>
      </c>
      <c r="I95" s="73">
        <v>35000</v>
      </c>
      <c r="J95" s="73">
        <v>5600</v>
      </c>
      <c r="K95" s="73">
        <v>40600</v>
      </c>
      <c r="L95" s="72" t="s">
        <v>110</v>
      </c>
      <c r="M95" s="86">
        <v>42919</v>
      </c>
      <c r="N95" s="85">
        <f t="shared" si="3"/>
        <v>42</v>
      </c>
      <c r="O95" s="74" t="s">
        <v>111</v>
      </c>
      <c r="P95" s="72"/>
      <c r="R95" s="32"/>
      <c r="S95" s="32"/>
    </row>
    <row r="96" spans="2:19" s="19" customFormat="1" ht="18" customHeight="1" x14ac:dyDescent="0.25">
      <c r="B96" s="21">
        <v>42878</v>
      </c>
      <c r="C96" s="22" t="s">
        <v>66</v>
      </c>
      <c r="D96" s="74" t="s">
        <v>808</v>
      </c>
      <c r="E96" s="72" t="s">
        <v>797</v>
      </c>
      <c r="F96" s="74" t="s">
        <v>716</v>
      </c>
      <c r="G96" s="74" t="s">
        <v>798</v>
      </c>
      <c r="H96" s="74" t="s">
        <v>799</v>
      </c>
      <c r="I96" s="73">
        <v>30400</v>
      </c>
      <c r="J96" s="73">
        <v>4864</v>
      </c>
      <c r="K96" s="73">
        <v>35264</v>
      </c>
      <c r="L96" s="72" t="s">
        <v>110</v>
      </c>
      <c r="M96" s="86">
        <v>42936</v>
      </c>
      <c r="N96" s="85">
        <f t="shared" si="3"/>
        <v>58</v>
      </c>
      <c r="O96" s="74" t="s">
        <v>111</v>
      </c>
      <c r="P96" s="72"/>
      <c r="R96" s="32"/>
      <c r="S96" s="32"/>
    </row>
    <row r="97" spans="2:19" s="19" customFormat="1" ht="18" customHeight="1" x14ac:dyDescent="0.25">
      <c r="B97" s="21">
        <v>42878</v>
      </c>
      <c r="C97" s="22" t="s">
        <v>66</v>
      </c>
      <c r="D97" s="74" t="s">
        <v>43</v>
      </c>
      <c r="E97" s="72" t="s">
        <v>800</v>
      </c>
      <c r="F97" s="74" t="s">
        <v>812</v>
      </c>
      <c r="G97" s="74" t="s">
        <v>108</v>
      </c>
      <c r="H97" s="74" t="s">
        <v>262</v>
      </c>
      <c r="I97" s="73">
        <v>50000</v>
      </c>
      <c r="J97" s="73">
        <v>8000</v>
      </c>
      <c r="K97" s="73">
        <v>58000</v>
      </c>
      <c r="L97" s="72" t="s">
        <v>110</v>
      </c>
      <c r="M97" s="86">
        <v>42878</v>
      </c>
      <c r="N97" s="85">
        <f t="shared" si="3"/>
        <v>0</v>
      </c>
      <c r="O97" s="74" t="s">
        <v>111</v>
      </c>
      <c r="P97" s="72"/>
      <c r="R97" s="32"/>
      <c r="S97" s="32"/>
    </row>
    <row r="98" spans="2:19" s="19" customFormat="1" ht="18" customHeight="1" x14ac:dyDescent="0.25">
      <c r="B98" s="21">
        <v>42879</v>
      </c>
      <c r="C98" s="22" t="s">
        <v>66</v>
      </c>
      <c r="D98" s="74" t="s">
        <v>31</v>
      </c>
      <c r="E98" s="72" t="s">
        <v>804</v>
      </c>
      <c r="F98" s="74" t="s">
        <v>712</v>
      </c>
      <c r="G98" s="74" t="s">
        <v>802</v>
      </c>
      <c r="H98" s="74" t="s">
        <v>803</v>
      </c>
      <c r="I98" s="73">
        <v>13000</v>
      </c>
      <c r="J98" s="73">
        <v>2080</v>
      </c>
      <c r="K98" s="73">
        <v>15080</v>
      </c>
      <c r="L98" s="72" t="s">
        <v>110</v>
      </c>
      <c r="M98" s="86">
        <v>42858</v>
      </c>
      <c r="N98" s="85">
        <f t="shared" si="3"/>
        <v>-21</v>
      </c>
      <c r="O98" s="74" t="s">
        <v>111</v>
      </c>
      <c r="P98" s="72"/>
      <c r="R98" s="32"/>
      <c r="S98" s="32"/>
    </row>
    <row r="99" spans="2:19" s="19" customFormat="1" ht="18" customHeight="1" x14ac:dyDescent="0.25">
      <c r="B99" s="41">
        <v>42879</v>
      </c>
      <c r="C99" s="42" t="s">
        <v>66</v>
      </c>
      <c r="D99" s="91" t="s">
        <v>31</v>
      </c>
      <c r="E99" s="92" t="s">
        <v>801</v>
      </c>
      <c r="F99" s="91" t="s">
        <v>712</v>
      </c>
      <c r="G99" s="91" t="s">
        <v>802</v>
      </c>
      <c r="H99" s="91" t="s">
        <v>803</v>
      </c>
      <c r="I99" s="93">
        <v>13000</v>
      </c>
      <c r="J99" s="93">
        <v>2080</v>
      </c>
      <c r="K99" s="93">
        <v>15080</v>
      </c>
      <c r="L99" s="92" t="s">
        <v>110</v>
      </c>
      <c r="M99" s="94">
        <v>42863</v>
      </c>
      <c r="N99" s="95">
        <f t="shared" si="3"/>
        <v>-16</v>
      </c>
      <c r="O99" s="91" t="s">
        <v>111</v>
      </c>
      <c r="P99" s="92"/>
      <c r="Q99" s="96"/>
      <c r="R99" s="32"/>
      <c r="S99" s="32"/>
    </row>
    <row r="100" spans="2:19" s="19" customFormat="1" ht="18" customHeight="1" x14ac:dyDescent="0.25">
      <c r="B100" s="97">
        <v>42887</v>
      </c>
      <c r="C100" s="98" t="s">
        <v>66</v>
      </c>
      <c r="D100" s="99" t="s">
        <v>22</v>
      </c>
      <c r="E100" s="100" t="s">
        <v>820</v>
      </c>
      <c r="F100" s="99"/>
      <c r="G100" s="99" t="s">
        <v>788</v>
      </c>
      <c r="H100" s="99" t="s">
        <v>821</v>
      </c>
      <c r="I100" s="101">
        <v>100000</v>
      </c>
      <c r="J100" s="101">
        <v>16000</v>
      </c>
      <c r="K100" s="101">
        <v>116000</v>
      </c>
      <c r="L100" s="100"/>
      <c r="M100" s="102"/>
      <c r="N100" s="103">
        <f t="shared" si="3"/>
        <v>-42887</v>
      </c>
      <c r="O100" s="74"/>
      <c r="P100" s="72"/>
      <c r="R100" s="32"/>
      <c r="S100" s="32"/>
    </row>
    <row r="101" spans="2:19" s="19" customFormat="1" ht="18" customHeight="1" x14ac:dyDescent="0.25">
      <c r="B101" s="21">
        <v>42900</v>
      </c>
      <c r="C101" s="22" t="s">
        <v>66</v>
      </c>
      <c r="D101" s="74" t="s">
        <v>31</v>
      </c>
      <c r="E101" s="72" t="s">
        <v>845</v>
      </c>
      <c r="F101" s="74"/>
      <c r="G101" s="165" t="s">
        <v>822</v>
      </c>
      <c r="H101" s="74" t="s">
        <v>126</v>
      </c>
      <c r="I101" s="73">
        <v>540000</v>
      </c>
      <c r="J101" s="73">
        <v>86400</v>
      </c>
      <c r="K101" s="73">
        <v>626400</v>
      </c>
      <c r="L101" s="72" t="s">
        <v>110</v>
      </c>
      <c r="M101" s="86">
        <v>42936</v>
      </c>
      <c r="N101" s="85">
        <f t="shared" si="3"/>
        <v>36</v>
      </c>
      <c r="O101" s="74" t="s">
        <v>111</v>
      </c>
      <c r="P101" s="72" t="s">
        <v>844</v>
      </c>
      <c r="R101" s="32"/>
      <c r="S101" s="32"/>
    </row>
    <row r="102" spans="2:19" s="19" customFormat="1" ht="18" customHeight="1" x14ac:dyDescent="0.25">
      <c r="B102" s="21">
        <v>42887</v>
      </c>
      <c r="C102" s="22" t="s">
        <v>66</v>
      </c>
      <c r="D102" s="74" t="s">
        <v>35</v>
      </c>
      <c r="E102" s="72" t="s">
        <v>823</v>
      </c>
      <c r="F102" s="74"/>
      <c r="G102" s="74" t="s">
        <v>265</v>
      </c>
      <c r="H102" s="74" t="s">
        <v>275</v>
      </c>
      <c r="I102" s="73">
        <v>937775</v>
      </c>
      <c r="J102" s="73">
        <v>0</v>
      </c>
      <c r="K102" s="73">
        <v>937775</v>
      </c>
      <c r="L102" s="72" t="s">
        <v>110</v>
      </c>
      <c r="M102" s="86">
        <v>42912</v>
      </c>
      <c r="N102" s="85">
        <f t="shared" si="3"/>
        <v>25</v>
      </c>
      <c r="O102" s="74" t="s">
        <v>111</v>
      </c>
      <c r="P102" s="72"/>
      <c r="R102" s="32"/>
      <c r="S102" s="32"/>
    </row>
    <row r="103" spans="2:19" s="19" customFormat="1" ht="18" customHeight="1" x14ac:dyDescent="0.25">
      <c r="B103" s="21">
        <v>42891</v>
      </c>
      <c r="C103" s="22" t="s">
        <v>66</v>
      </c>
      <c r="D103" s="74" t="s">
        <v>41</v>
      </c>
      <c r="E103" s="72" t="s">
        <v>826</v>
      </c>
      <c r="F103" s="74"/>
      <c r="G103" s="74" t="s">
        <v>150</v>
      </c>
      <c r="H103" s="74" t="s">
        <v>827</v>
      </c>
      <c r="I103" s="73">
        <v>47600</v>
      </c>
      <c r="J103" s="73">
        <v>7616</v>
      </c>
      <c r="K103" s="73">
        <v>55216</v>
      </c>
      <c r="L103" s="72" t="s">
        <v>110</v>
      </c>
      <c r="M103" s="86">
        <v>42916</v>
      </c>
      <c r="N103" s="85">
        <f t="shared" si="3"/>
        <v>25</v>
      </c>
      <c r="O103" s="74" t="s">
        <v>111</v>
      </c>
      <c r="P103" s="72"/>
      <c r="R103" s="32"/>
      <c r="S103" s="32"/>
    </row>
    <row r="104" spans="2:19" s="19" customFormat="1" ht="18" customHeight="1" x14ac:dyDescent="0.25">
      <c r="B104" s="21">
        <v>42891</v>
      </c>
      <c r="C104" s="22" t="s">
        <v>66</v>
      </c>
      <c r="D104" s="74" t="s">
        <v>688</v>
      </c>
      <c r="E104" s="72" t="s">
        <v>828</v>
      </c>
      <c r="F104" s="74"/>
      <c r="G104" s="74" t="s">
        <v>829</v>
      </c>
      <c r="H104" s="74" t="s">
        <v>830</v>
      </c>
      <c r="I104" s="73">
        <v>84500</v>
      </c>
      <c r="J104" s="73">
        <v>13520</v>
      </c>
      <c r="K104" s="73">
        <v>98020</v>
      </c>
      <c r="L104" s="72" t="s">
        <v>110</v>
      </c>
      <c r="M104" s="86">
        <v>42907</v>
      </c>
      <c r="N104" s="85">
        <f t="shared" si="3"/>
        <v>16</v>
      </c>
      <c r="O104" s="74" t="s">
        <v>111</v>
      </c>
      <c r="P104" s="72"/>
      <c r="R104" s="32"/>
      <c r="S104" s="32"/>
    </row>
    <row r="105" spans="2:19" s="19" customFormat="1" ht="18" customHeight="1" x14ac:dyDescent="0.25">
      <c r="B105" s="21">
        <v>42892</v>
      </c>
      <c r="C105" s="22" t="s">
        <v>66</v>
      </c>
      <c r="D105" s="74" t="s">
        <v>31</v>
      </c>
      <c r="E105" s="72" t="s">
        <v>831</v>
      </c>
      <c r="F105" s="74" t="s">
        <v>904</v>
      </c>
      <c r="G105" s="74" t="s">
        <v>36</v>
      </c>
      <c r="H105" s="74" t="s">
        <v>832</v>
      </c>
      <c r="I105" s="73">
        <v>50000</v>
      </c>
      <c r="J105" s="73">
        <v>8000</v>
      </c>
      <c r="K105" s="73">
        <v>58000</v>
      </c>
      <c r="L105" s="72" t="s">
        <v>110</v>
      </c>
      <c r="M105" s="86">
        <v>42922</v>
      </c>
      <c r="N105" s="85">
        <f t="shared" si="3"/>
        <v>30</v>
      </c>
      <c r="O105" s="74" t="s">
        <v>111</v>
      </c>
      <c r="P105" s="72"/>
      <c r="R105" s="32"/>
      <c r="S105" s="32"/>
    </row>
    <row r="106" spans="2:19" s="19" customFormat="1" ht="18" customHeight="1" x14ac:dyDescent="0.25">
      <c r="B106" s="21">
        <v>42892</v>
      </c>
      <c r="C106" s="22" t="s">
        <v>66</v>
      </c>
      <c r="D106" s="74" t="s">
        <v>48</v>
      </c>
      <c r="E106" s="72" t="s">
        <v>834</v>
      </c>
      <c r="F106" s="74"/>
      <c r="G106" s="74" t="s">
        <v>61</v>
      </c>
      <c r="H106" s="74" t="s">
        <v>833</v>
      </c>
      <c r="I106" s="73">
        <v>35802</v>
      </c>
      <c r="J106" s="73">
        <v>5728.32</v>
      </c>
      <c r="K106" s="73">
        <v>41530.32</v>
      </c>
      <c r="L106" s="72" t="s">
        <v>110</v>
      </c>
      <c r="M106" s="86">
        <v>42920</v>
      </c>
      <c r="N106" s="85">
        <f t="shared" si="3"/>
        <v>28</v>
      </c>
      <c r="O106" s="74" t="s">
        <v>111</v>
      </c>
      <c r="P106" s="72"/>
      <c r="R106" s="32"/>
      <c r="S106" s="32"/>
    </row>
    <row r="107" spans="2:19" s="19" customFormat="1" ht="18" customHeight="1" x14ac:dyDescent="0.25">
      <c r="B107" s="21">
        <v>42893</v>
      </c>
      <c r="C107" s="22" t="s">
        <v>66</v>
      </c>
      <c r="D107" s="74" t="s">
        <v>22</v>
      </c>
      <c r="E107" s="72" t="s">
        <v>835</v>
      </c>
      <c r="F107" s="74"/>
      <c r="G107" s="74" t="s">
        <v>788</v>
      </c>
      <c r="H107" s="74" t="s">
        <v>836</v>
      </c>
      <c r="I107" s="73">
        <v>65000</v>
      </c>
      <c r="J107" s="73">
        <v>10400</v>
      </c>
      <c r="K107" s="73">
        <v>75400</v>
      </c>
      <c r="L107" s="72" t="s">
        <v>110</v>
      </c>
      <c r="M107" s="86">
        <v>42901</v>
      </c>
      <c r="N107" s="85">
        <f t="shared" si="3"/>
        <v>8</v>
      </c>
      <c r="O107" s="74" t="s">
        <v>111</v>
      </c>
      <c r="P107" s="72"/>
      <c r="R107" s="32"/>
      <c r="S107" s="32"/>
    </row>
    <row r="108" spans="2:19" s="19" customFormat="1" ht="18" customHeight="1" x14ac:dyDescent="0.25">
      <c r="B108" s="21">
        <v>42893</v>
      </c>
      <c r="C108" s="22" t="s">
        <v>66</v>
      </c>
      <c r="D108" s="74" t="s">
        <v>22</v>
      </c>
      <c r="E108" s="72" t="s">
        <v>837</v>
      </c>
      <c r="F108" s="74"/>
      <c r="G108" s="74" t="s">
        <v>788</v>
      </c>
      <c r="H108" s="74" t="s">
        <v>838</v>
      </c>
      <c r="I108" s="73">
        <v>30000</v>
      </c>
      <c r="J108" s="73">
        <v>4800</v>
      </c>
      <c r="K108" s="73">
        <v>34800</v>
      </c>
      <c r="L108" s="72" t="s">
        <v>110</v>
      </c>
      <c r="M108" s="86">
        <v>42901</v>
      </c>
      <c r="N108" s="85">
        <f t="shared" si="3"/>
        <v>8</v>
      </c>
      <c r="O108" s="74" t="s">
        <v>111</v>
      </c>
      <c r="P108" s="72"/>
      <c r="R108" s="32"/>
      <c r="S108" s="32"/>
    </row>
    <row r="109" spans="2:19" s="19" customFormat="1" ht="18" customHeight="1" x14ac:dyDescent="0.25">
      <c r="B109" s="97">
        <v>42893</v>
      </c>
      <c r="C109" s="98" t="s">
        <v>66</v>
      </c>
      <c r="D109" s="99" t="s">
        <v>22</v>
      </c>
      <c r="E109" s="100" t="s">
        <v>839</v>
      </c>
      <c r="F109" s="99"/>
      <c r="G109" s="99" t="s">
        <v>788</v>
      </c>
      <c r="H109" s="99" t="s">
        <v>840</v>
      </c>
      <c r="I109" s="101">
        <v>30000</v>
      </c>
      <c r="J109" s="101">
        <v>4800</v>
      </c>
      <c r="K109" s="101">
        <v>34800</v>
      </c>
      <c r="L109" s="100"/>
      <c r="M109" s="102"/>
      <c r="N109" s="103">
        <f t="shared" si="3"/>
        <v>-42893</v>
      </c>
      <c r="O109" s="74"/>
      <c r="P109" s="72"/>
      <c r="R109" s="32"/>
      <c r="S109" s="32"/>
    </row>
    <row r="110" spans="2:19" s="19" customFormat="1" ht="18" customHeight="1" x14ac:dyDescent="0.25">
      <c r="B110" s="21">
        <v>42898</v>
      </c>
      <c r="C110" s="22" t="s">
        <v>66</v>
      </c>
      <c r="D110" s="74" t="s">
        <v>22</v>
      </c>
      <c r="E110" s="72" t="s">
        <v>846</v>
      </c>
      <c r="F110" s="74"/>
      <c r="G110" s="74" t="s">
        <v>847</v>
      </c>
      <c r="H110" s="74" t="s">
        <v>848</v>
      </c>
      <c r="I110" s="73">
        <v>31600</v>
      </c>
      <c r="J110" s="73">
        <v>5056</v>
      </c>
      <c r="K110" s="73">
        <v>36656</v>
      </c>
      <c r="L110" s="86" t="s">
        <v>110</v>
      </c>
      <c r="M110" s="86">
        <v>42899</v>
      </c>
      <c r="N110" s="85">
        <f t="shared" si="3"/>
        <v>1</v>
      </c>
      <c r="O110" s="74" t="s">
        <v>111</v>
      </c>
      <c r="P110" s="72"/>
      <c r="R110" s="32"/>
      <c r="S110" s="32"/>
    </row>
    <row r="111" spans="2:19" s="19" customFormat="1" ht="18" customHeight="1" x14ac:dyDescent="0.25">
      <c r="B111" s="21">
        <v>42906</v>
      </c>
      <c r="C111" s="22" t="s">
        <v>66</v>
      </c>
      <c r="D111" s="74" t="s">
        <v>41</v>
      </c>
      <c r="E111" s="72" t="s">
        <v>868</v>
      </c>
      <c r="F111" s="74"/>
      <c r="G111" s="74" t="s">
        <v>308</v>
      </c>
      <c r="H111" s="74" t="s">
        <v>869</v>
      </c>
      <c r="I111" s="73">
        <v>112000</v>
      </c>
      <c r="J111" s="73">
        <v>17920</v>
      </c>
      <c r="K111" s="73">
        <v>129920</v>
      </c>
      <c r="L111" s="72" t="s">
        <v>110</v>
      </c>
      <c r="M111" s="86">
        <v>42909</v>
      </c>
      <c r="N111" s="85">
        <f t="shared" si="3"/>
        <v>3</v>
      </c>
      <c r="O111" s="74" t="s">
        <v>111</v>
      </c>
      <c r="P111" s="72"/>
      <c r="R111" s="32"/>
      <c r="S111" s="32"/>
    </row>
    <row r="112" spans="2:19" s="19" customFormat="1" ht="18" customHeight="1" x14ac:dyDescent="0.25">
      <c r="B112" s="21">
        <v>42906</v>
      </c>
      <c r="C112" s="22" t="s">
        <v>66</v>
      </c>
      <c r="D112" s="74" t="s">
        <v>41</v>
      </c>
      <c r="E112" s="72" t="s">
        <v>870</v>
      </c>
      <c r="F112" s="74"/>
      <c r="G112" s="74" t="s">
        <v>871</v>
      </c>
      <c r="H112" s="74" t="s">
        <v>928</v>
      </c>
      <c r="I112" s="73">
        <v>45000</v>
      </c>
      <c r="J112" s="73">
        <v>7200</v>
      </c>
      <c r="K112" s="73">
        <v>52200</v>
      </c>
      <c r="L112" s="72" t="s">
        <v>110</v>
      </c>
      <c r="M112" s="86">
        <v>42937</v>
      </c>
      <c r="N112" s="85">
        <f t="shared" si="3"/>
        <v>31</v>
      </c>
      <c r="O112" s="74"/>
      <c r="P112" s="72"/>
      <c r="R112" s="32"/>
      <c r="S112" s="32"/>
    </row>
    <row r="113" spans="2:19" s="19" customFormat="1" ht="18" customHeight="1" x14ac:dyDescent="0.25">
      <c r="B113" s="41">
        <v>42906</v>
      </c>
      <c r="C113" s="42" t="s">
        <v>66</v>
      </c>
      <c r="D113" s="91" t="s">
        <v>31</v>
      </c>
      <c r="E113" s="167" t="s">
        <v>873</v>
      </c>
      <c r="F113" s="91"/>
      <c r="G113" s="91" t="s">
        <v>874</v>
      </c>
      <c r="H113" s="91" t="s">
        <v>875</v>
      </c>
      <c r="I113" s="93">
        <v>858200</v>
      </c>
      <c r="J113" s="93">
        <v>0</v>
      </c>
      <c r="K113" s="93">
        <v>858200</v>
      </c>
      <c r="L113" s="167" t="s">
        <v>881</v>
      </c>
      <c r="M113" s="94">
        <v>42906</v>
      </c>
      <c r="N113" s="95">
        <f t="shared" si="3"/>
        <v>0</v>
      </c>
      <c r="O113" s="91"/>
      <c r="P113" s="168" t="s">
        <v>876</v>
      </c>
      <c r="Q113" s="96"/>
      <c r="R113" s="32"/>
      <c r="S113" s="32"/>
    </row>
    <row r="114" spans="2:19" s="19" customFormat="1" ht="18" customHeight="1" x14ac:dyDescent="0.25">
      <c r="B114" s="21">
        <v>42920</v>
      </c>
      <c r="C114" s="22" t="s">
        <v>154</v>
      </c>
      <c r="D114" s="74" t="s">
        <v>43</v>
      </c>
      <c r="E114" s="166" t="s">
        <v>894</v>
      </c>
      <c r="F114" s="74"/>
      <c r="G114" s="74" t="s">
        <v>108</v>
      </c>
      <c r="H114" s="74" t="s">
        <v>776</v>
      </c>
      <c r="I114" s="73">
        <v>15000</v>
      </c>
      <c r="J114" s="73">
        <v>2400</v>
      </c>
      <c r="K114" s="73">
        <v>17400</v>
      </c>
      <c r="L114" s="166" t="s">
        <v>110</v>
      </c>
      <c r="M114" s="86">
        <v>42922</v>
      </c>
      <c r="N114" s="85">
        <f t="shared" si="3"/>
        <v>2</v>
      </c>
      <c r="O114" s="74" t="s">
        <v>111</v>
      </c>
      <c r="P114" s="165"/>
      <c r="R114" s="32"/>
      <c r="S114" s="32"/>
    </row>
    <row r="115" spans="2:19" s="19" customFormat="1" ht="18" customHeight="1" x14ac:dyDescent="0.25">
      <c r="B115" s="21">
        <v>42920</v>
      </c>
      <c r="C115" s="22" t="s">
        <v>154</v>
      </c>
      <c r="D115" s="74" t="s">
        <v>31</v>
      </c>
      <c r="E115" s="166" t="s">
        <v>895</v>
      </c>
      <c r="F115" s="74"/>
      <c r="G115" s="74" t="s">
        <v>85</v>
      </c>
      <c r="H115" s="74" t="s">
        <v>896</v>
      </c>
      <c r="I115" s="73">
        <v>227500</v>
      </c>
      <c r="J115" s="73">
        <v>36400</v>
      </c>
      <c r="K115" s="73">
        <v>263900</v>
      </c>
      <c r="L115" s="166"/>
      <c r="M115" s="86"/>
      <c r="N115" s="85">
        <f t="shared" si="3"/>
        <v>-42920</v>
      </c>
      <c r="O115" s="74"/>
      <c r="P115" s="165"/>
      <c r="R115" s="32"/>
      <c r="S115" s="32"/>
    </row>
    <row r="116" spans="2:19" s="19" customFormat="1" ht="18" customHeight="1" x14ac:dyDescent="0.25">
      <c r="B116" s="21">
        <v>42920</v>
      </c>
      <c r="C116" s="22" t="s">
        <v>154</v>
      </c>
      <c r="D116" s="74" t="s">
        <v>31</v>
      </c>
      <c r="E116" s="166" t="s">
        <v>897</v>
      </c>
      <c r="F116" s="74" t="s">
        <v>905</v>
      </c>
      <c r="G116" s="74" t="s">
        <v>36</v>
      </c>
      <c r="H116" s="74" t="s">
        <v>898</v>
      </c>
      <c r="I116" s="73">
        <v>50000</v>
      </c>
      <c r="J116" s="73">
        <v>8000</v>
      </c>
      <c r="K116" s="73">
        <v>58000</v>
      </c>
      <c r="L116" s="169"/>
      <c r="M116" s="86"/>
      <c r="N116" s="85">
        <f t="shared" si="3"/>
        <v>-42920</v>
      </c>
      <c r="O116" s="74"/>
      <c r="P116" s="165"/>
      <c r="R116" s="32"/>
      <c r="S116" s="32"/>
    </row>
    <row r="117" spans="2:19" s="19" customFormat="1" ht="18" customHeight="1" x14ac:dyDescent="0.25">
      <c r="B117" s="21">
        <v>42922</v>
      </c>
      <c r="C117" s="22" t="s">
        <v>154</v>
      </c>
      <c r="D117" s="74" t="s">
        <v>48</v>
      </c>
      <c r="E117" s="166" t="s">
        <v>899</v>
      </c>
      <c r="F117" s="74"/>
      <c r="G117" s="74" t="s">
        <v>61</v>
      </c>
      <c r="H117" s="74" t="s">
        <v>900</v>
      </c>
      <c r="I117" s="73">
        <v>35802</v>
      </c>
      <c r="J117" s="73">
        <v>5728.32</v>
      </c>
      <c r="K117" s="73">
        <v>41530</v>
      </c>
      <c r="L117" s="166"/>
      <c r="M117" s="86"/>
      <c r="N117" s="85">
        <f t="shared" si="3"/>
        <v>-42922</v>
      </c>
      <c r="O117" s="74"/>
      <c r="P117" s="165"/>
      <c r="R117" s="32"/>
      <c r="S117" s="32"/>
    </row>
    <row r="118" spans="2:19" s="19" customFormat="1" ht="18" customHeight="1" x14ac:dyDescent="0.25">
      <c r="B118" s="21">
        <v>42922</v>
      </c>
      <c r="C118" s="22" t="s">
        <v>154</v>
      </c>
      <c r="D118" s="74" t="s">
        <v>43</v>
      </c>
      <c r="E118" s="166" t="s">
        <v>901</v>
      </c>
      <c r="F118" s="74"/>
      <c r="G118" s="74" t="s">
        <v>852</v>
      </c>
      <c r="H118" s="74" t="s">
        <v>262</v>
      </c>
      <c r="I118" s="73">
        <v>5900</v>
      </c>
      <c r="J118" s="73">
        <v>944</v>
      </c>
      <c r="K118" s="73">
        <v>6844</v>
      </c>
      <c r="L118" s="166"/>
      <c r="M118" s="86"/>
      <c r="N118" s="85">
        <f t="shared" si="3"/>
        <v>-42922</v>
      </c>
      <c r="O118" s="74"/>
      <c r="P118" s="165"/>
      <c r="R118" s="32"/>
      <c r="S118" s="32"/>
    </row>
    <row r="119" spans="2:19" s="19" customFormat="1" ht="18" customHeight="1" x14ac:dyDescent="0.25">
      <c r="B119" s="21">
        <v>42926</v>
      </c>
      <c r="C119" s="22" t="s">
        <v>154</v>
      </c>
      <c r="D119" s="74" t="s">
        <v>808</v>
      </c>
      <c r="E119" s="166" t="s">
        <v>906</v>
      </c>
      <c r="F119" s="74"/>
      <c r="G119" s="74" t="s">
        <v>878</v>
      </c>
      <c r="H119" s="74" t="s">
        <v>907</v>
      </c>
      <c r="I119" s="73">
        <v>29500</v>
      </c>
      <c r="J119" s="73">
        <v>4720</v>
      </c>
      <c r="K119" s="73">
        <v>34220</v>
      </c>
      <c r="L119" s="166" t="s">
        <v>110</v>
      </c>
      <c r="M119" s="86">
        <v>42933</v>
      </c>
      <c r="N119" s="85">
        <f t="shared" si="3"/>
        <v>7</v>
      </c>
      <c r="O119" s="74" t="s">
        <v>111</v>
      </c>
      <c r="P119" s="165"/>
      <c r="R119" s="32"/>
      <c r="S119" s="32"/>
    </row>
    <row r="120" spans="2:19" s="19" customFormat="1" ht="18" customHeight="1" x14ac:dyDescent="0.25">
      <c r="B120" s="21">
        <v>42927</v>
      </c>
      <c r="C120" s="22" t="s">
        <v>154</v>
      </c>
      <c r="D120" s="74" t="s">
        <v>688</v>
      </c>
      <c r="E120" s="166" t="s">
        <v>908</v>
      </c>
      <c r="F120" s="74"/>
      <c r="G120" s="74" t="s">
        <v>909</v>
      </c>
      <c r="H120" s="74" t="s">
        <v>910</v>
      </c>
      <c r="I120" s="73">
        <v>371450</v>
      </c>
      <c r="J120" s="73">
        <v>59432</v>
      </c>
      <c r="K120" s="73">
        <v>430882</v>
      </c>
      <c r="L120" s="166"/>
      <c r="M120" s="86"/>
      <c r="N120" s="85">
        <f t="shared" si="3"/>
        <v>-42927</v>
      </c>
      <c r="O120" s="74"/>
      <c r="P120" s="165"/>
      <c r="R120" s="32"/>
      <c r="S120" s="32"/>
    </row>
    <row r="121" spans="2:19" s="19" customFormat="1" ht="18" customHeight="1" x14ac:dyDescent="0.25">
      <c r="B121" s="21">
        <v>42927</v>
      </c>
      <c r="C121" s="22" t="s">
        <v>154</v>
      </c>
      <c r="D121" s="74" t="s">
        <v>22</v>
      </c>
      <c r="E121" s="166" t="s">
        <v>911</v>
      </c>
      <c r="F121" s="74"/>
      <c r="G121" s="74" t="s">
        <v>788</v>
      </c>
      <c r="H121" s="74" t="s">
        <v>850</v>
      </c>
      <c r="I121" s="73">
        <v>18000</v>
      </c>
      <c r="J121" s="73">
        <v>2880</v>
      </c>
      <c r="K121" s="73">
        <v>20880</v>
      </c>
      <c r="L121" s="166" t="s">
        <v>110</v>
      </c>
      <c r="M121" s="86">
        <v>42936</v>
      </c>
      <c r="N121" s="85">
        <f t="shared" si="3"/>
        <v>9</v>
      </c>
      <c r="O121" s="74"/>
      <c r="P121" s="165"/>
      <c r="R121" s="32"/>
      <c r="S121" s="32"/>
    </row>
    <row r="122" spans="2:19" s="19" customFormat="1" ht="18" customHeight="1" x14ac:dyDescent="0.25">
      <c r="B122" s="21">
        <v>42927</v>
      </c>
      <c r="C122" s="22" t="s">
        <v>154</v>
      </c>
      <c r="D122" s="74" t="s">
        <v>35</v>
      </c>
      <c r="E122" s="166" t="s">
        <v>912</v>
      </c>
      <c r="F122" s="74"/>
      <c r="G122" s="74" t="s">
        <v>265</v>
      </c>
      <c r="H122" s="74" t="s">
        <v>304</v>
      </c>
      <c r="I122" s="73">
        <v>140000</v>
      </c>
      <c r="J122" s="73">
        <v>22400</v>
      </c>
      <c r="K122" s="73">
        <v>162400</v>
      </c>
      <c r="L122" s="166" t="s">
        <v>110</v>
      </c>
      <c r="M122" s="86">
        <v>42947</v>
      </c>
      <c r="N122" s="85">
        <f t="shared" si="3"/>
        <v>20</v>
      </c>
      <c r="O122" s="74" t="s">
        <v>111</v>
      </c>
      <c r="P122" s="165"/>
      <c r="R122" s="32"/>
      <c r="S122" s="32"/>
    </row>
    <row r="123" spans="2:19" s="19" customFormat="1" ht="18" customHeight="1" x14ac:dyDescent="0.25">
      <c r="B123" s="21">
        <v>42927</v>
      </c>
      <c r="C123" s="22" t="s">
        <v>154</v>
      </c>
      <c r="D123" s="74" t="s">
        <v>48</v>
      </c>
      <c r="E123" s="166" t="s">
        <v>913</v>
      </c>
      <c r="F123" s="74"/>
      <c r="G123" s="74" t="s">
        <v>914</v>
      </c>
      <c r="H123" s="74" t="s">
        <v>728</v>
      </c>
      <c r="I123" s="73">
        <v>27500</v>
      </c>
      <c r="J123" s="73">
        <v>4400</v>
      </c>
      <c r="K123" s="73">
        <v>31900</v>
      </c>
      <c r="L123" s="166"/>
      <c r="M123" s="86"/>
      <c r="N123" s="85">
        <f t="shared" si="3"/>
        <v>-42927</v>
      </c>
      <c r="O123" s="74"/>
      <c r="P123" s="165"/>
      <c r="R123" s="32"/>
      <c r="S123" s="32"/>
    </row>
    <row r="124" spans="2:19" s="19" customFormat="1" ht="18" customHeight="1" x14ac:dyDescent="0.25">
      <c r="B124" s="21">
        <v>42928</v>
      </c>
      <c r="C124" s="22" t="s">
        <v>154</v>
      </c>
      <c r="D124" s="74" t="s">
        <v>48</v>
      </c>
      <c r="E124" s="166" t="s">
        <v>915</v>
      </c>
      <c r="F124" s="74"/>
      <c r="G124" s="74" t="s">
        <v>916</v>
      </c>
      <c r="H124" s="74" t="s">
        <v>917</v>
      </c>
      <c r="I124" s="73">
        <v>56800</v>
      </c>
      <c r="J124" s="73">
        <v>9088</v>
      </c>
      <c r="K124" s="73">
        <v>65888</v>
      </c>
      <c r="L124" s="166" t="s">
        <v>110</v>
      </c>
      <c r="M124" s="86">
        <v>42934</v>
      </c>
      <c r="N124" s="85">
        <f t="shared" si="3"/>
        <v>6</v>
      </c>
      <c r="O124" s="74"/>
      <c r="P124" s="165"/>
      <c r="R124" s="32"/>
      <c r="S124" s="32"/>
    </row>
    <row r="125" spans="2:19" s="19" customFormat="1" ht="18" customHeight="1" x14ac:dyDescent="0.25">
      <c r="B125" s="21">
        <v>42933</v>
      </c>
      <c r="C125" s="22" t="s">
        <v>154</v>
      </c>
      <c r="D125" s="74" t="s">
        <v>688</v>
      </c>
      <c r="E125" s="166" t="s">
        <v>925</v>
      </c>
      <c r="F125" s="74"/>
      <c r="G125" s="74" t="s">
        <v>216</v>
      </c>
      <c r="H125" s="74" t="s">
        <v>926</v>
      </c>
      <c r="I125" s="73">
        <v>33000</v>
      </c>
      <c r="J125" s="73">
        <v>5280</v>
      </c>
      <c r="K125" s="73">
        <v>38280</v>
      </c>
      <c r="L125" s="166" t="s">
        <v>110</v>
      </c>
      <c r="M125" s="86">
        <v>42947</v>
      </c>
      <c r="N125" s="85">
        <f t="shared" si="3"/>
        <v>14</v>
      </c>
      <c r="O125" s="74" t="s">
        <v>111</v>
      </c>
      <c r="P125" s="165"/>
      <c r="R125" s="32"/>
      <c r="S125" s="32"/>
    </row>
    <row r="126" spans="2:19" s="19" customFormat="1" ht="18" customHeight="1" x14ac:dyDescent="0.25">
      <c r="B126" s="21">
        <v>42933</v>
      </c>
      <c r="C126" s="22" t="s">
        <v>154</v>
      </c>
      <c r="D126" s="74" t="s">
        <v>41</v>
      </c>
      <c r="E126" s="166" t="s">
        <v>927</v>
      </c>
      <c r="F126" s="74"/>
      <c r="G126" s="74" t="s">
        <v>871</v>
      </c>
      <c r="H126" s="74" t="s">
        <v>929</v>
      </c>
      <c r="I126" s="73">
        <v>45000</v>
      </c>
      <c r="J126" s="73">
        <v>7200</v>
      </c>
      <c r="K126" s="73">
        <v>52200</v>
      </c>
      <c r="L126" s="166"/>
      <c r="M126" s="86"/>
      <c r="N126" s="85">
        <f t="shared" si="3"/>
        <v>-42933</v>
      </c>
      <c r="O126" s="74"/>
      <c r="P126" s="165"/>
      <c r="R126" s="32"/>
      <c r="S126" s="32"/>
    </row>
    <row r="127" spans="2:19" s="19" customFormat="1" ht="18" customHeight="1" x14ac:dyDescent="0.25">
      <c r="B127" s="21">
        <v>42934</v>
      </c>
      <c r="C127" s="22" t="s">
        <v>154</v>
      </c>
      <c r="D127" s="74" t="s">
        <v>22</v>
      </c>
      <c r="E127" s="166" t="s">
        <v>930</v>
      </c>
      <c r="F127" s="74"/>
      <c r="G127" s="74" t="s">
        <v>939</v>
      </c>
      <c r="H127" s="74" t="s">
        <v>931</v>
      </c>
      <c r="I127" s="73">
        <v>72676.800000000003</v>
      </c>
      <c r="J127" s="73">
        <v>11628.29</v>
      </c>
      <c r="K127" s="73">
        <v>84305.09</v>
      </c>
      <c r="L127" s="166" t="s">
        <v>110</v>
      </c>
      <c r="M127" s="86">
        <v>42942</v>
      </c>
      <c r="N127" s="85">
        <f t="shared" si="3"/>
        <v>8</v>
      </c>
      <c r="O127" s="74" t="s">
        <v>111</v>
      </c>
      <c r="P127" s="165"/>
      <c r="R127" s="32"/>
      <c r="S127" s="32"/>
    </row>
    <row r="128" spans="2:19" s="19" customFormat="1" ht="18" customHeight="1" x14ac:dyDescent="0.25">
      <c r="B128" s="21">
        <v>42936</v>
      </c>
      <c r="C128" s="22" t="s">
        <v>154</v>
      </c>
      <c r="D128" s="74" t="s">
        <v>31</v>
      </c>
      <c r="E128" s="166" t="s">
        <v>932</v>
      </c>
      <c r="F128" s="74"/>
      <c r="G128" s="74" t="s">
        <v>36</v>
      </c>
      <c r="H128" s="74" t="s">
        <v>933</v>
      </c>
      <c r="I128" s="73">
        <v>50000</v>
      </c>
      <c r="J128" s="73">
        <v>8000</v>
      </c>
      <c r="K128" s="73">
        <v>58000</v>
      </c>
      <c r="L128" s="166"/>
      <c r="M128" s="86"/>
      <c r="N128" s="85">
        <f t="shared" si="3"/>
        <v>-42936</v>
      </c>
      <c r="O128" s="74"/>
      <c r="P128" s="165"/>
      <c r="R128" s="32"/>
      <c r="S128" s="32"/>
    </row>
    <row r="129" spans="1:21" s="19" customFormat="1" ht="18" customHeight="1" x14ac:dyDescent="0.25">
      <c r="B129" s="21">
        <v>42936</v>
      </c>
      <c r="C129" s="22" t="s">
        <v>154</v>
      </c>
      <c r="D129" s="74" t="s">
        <v>808</v>
      </c>
      <c r="E129" s="166" t="s">
        <v>934</v>
      </c>
      <c r="F129" s="74"/>
      <c r="G129" s="74" t="s">
        <v>936</v>
      </c>
      <c r="H129" s="74" t="s">
        <v>937</v>
      </c>
      <c r="I129" s="73">
        <v>16800</v>
      </c>
      <c r="J129" s="73">
        <v>2688</v>
      </c>
      <c r="K129" s="73">
        <v>19488</v>
      </c>
      <c r="L129" s="166"/>
      <c r="M129" s="86"/>
      <c r="N129" s="85">
        <f t="shared" si="3"/>
        <v>-42936</v>
      </c>
      <c r="O129" s="74"/>
      <c r="P129" s="165"/>
      <c r="R129" s="32"/>
      <c r="S129" s="32"/>
    </row>
    <row r="130" spans="1:21" s="19" customFormat="1" ht="18" customHeight="1" x14ac:dyDescent="0.25">
      <c r="B130" s="21">
        <v>42936</v>
      </c>
      <c r="C130" s="22" t="s">
        <v>154</v>
      </c>
      <c r="D130" s="74" t="s">
        <v>808</v>
      </c>
      <c r="E130" s="166" t="s">
        <v>935</v>
      </c>
      <c r="F130" s="74"/>
      <c r="G130" s="74" t="s">
        <v>936</v>
      </c>
      <c r="H130" s="74" t="s">
        <v>938</v>
      </c>
      <c r="I130" s="73">
        <v>16800</v>
      </c>
      <c r="J130" s="73">
        <v>2688</v>
      </c>
      <c r="K130" s="73">
        <v>19488</v>
      </c>
      <c r="L130" s="166"/>
      <c r="M130" s="86"/>
      <c r="N130" s="85">
        <f t="shared" si="3"/>
        <v>-42936</v>
      </c>
      <c r="O130" s="74"/>
      <c r="P130" s="165"/>
      <c r="R130" s="32"/>
      <c r="S130" s="32"/>
    </row>
    <row r="131" spans="1:21" s="19" customFormat="1" ht="18" customHeight="1" x14ac:dyDescent="0.25">
      <c r="B131" s="21">
        <v>42941</v>
      </c>
      <c r="C131" s="22" t="s">
        <v>154</v>
      </c>
      <c r="D131" s="74" t="s">
        <v>688</v>
      </c>
      <c r="E131" s="166" t="s">
        <v>943</v>
      </c>
      <c r="F131" s="74"/>
      <c r="G131" s="74" t="s">
        <v>909</v>
      </c>
      <c r="H131" s="74" t="s">
        <v>156</v>
      </c>
      <c r="I131" s="73">
        <v>2570</v>
      </c>
      <c r="J131" s="73">
        <v>411.2</v>
      </c>
      <c r="K131" s="73">
        <v>2981.2</v>
      </c>
      <c r="L131" s="166"/>
      <c r="M131" s="86"/>
      <c r="N131" s="85">
        <f t="shared" si="3"/>
        <v>-42941</v>
      </c>
      <c r="O131" s="74"/>
      <c r="P131" s="165"/>
      <c r="R131" s="32"/>
      <c r="S131" s="32"/>
    </row>
    <row r="132" spans="1:21" s="19" customFormat="1" ht="18" customHeight="1" x14ac:dyDescent="0.25">
      <c r="B132" s="21">
        <v>42941</v>
      </c>
      <c r="C132" s="22" t="s">
        <v>154</v>
      </c>
      <c r="D132" s="74" t="s">
        <v>43</v>
      </c>
      <c r="E132" s="166" t="s">
        <v>944</v>
      </c>
      <c r="F132" s="74"/>
      <c r="G132" s="74" t="s">
        <v>731</v>
      </c>
      <c r="H132" s="74" t="s">
        <v>946</v>
      </c>
      <c r="I132" s="73">
        <v>198500</v>
      </c>
      <c r="J132" s="73">
        <v>31760</v>
      </c>
      <c r="K132" s="73">
        <v>230260</v>
      </c>
      <c r="L132" s="166" t="s">
        <v>110</v>
      </c>
      <c r="M132" s="86">
        <v>42944</v>
      </c>
      <c r="N132" s="85">
        <f t="shared" si="3"/>
        <v>3</v>
      </c>
      <c r="O132" s="74" t="s">
        <v>111</v>
      </c>
      <c r="P132" s="165"/>
      <c r="R132" s="32"/>
      <c r="S132" s="32"/>
    </row>
    <row r="133" spans="1:21" s="19" customFormat="1" ht="18" customHeight="1" x14ac:dyDescent="0.25">
      <c r="B133" s="21">
        <v>42941</v>
      </c>
      <c r="C133" s="22" t="s">
        <v>154</v>
      </c>
      <c r="D133" s="74" t="s">
        <v>43</v>
      </c>
      <c r="E133" s="166" t="s">
        <v>945</v>
      </c>
      <c r="F133" s="74"/>
      <c r="G133" s="74" t="s">
        <v>731</v>
      </c>
      <c r="H133" s="74" t="s">
        <v>947</v>
      </c>
      <c r="I133" s="73">
        <v>24000</v>
      </c>
      <c r="J133" s="73">
        <v>3840</v>
      </c>
      <c r="K133" s="73">
        <v>27840</v>
      </c>
      <c r="L133" s="166" t="s">
        <v>110</v>
      </c>
      <c r="M133" s="86">
        <v>42947</v>
      </c>
      <c r="N133" s="85">
        <f t="shared" si="3"/>
        <v>6</v>
      </c>
      <c r="O133" s="74" t="s">
        <v>111</v>
      </c>
      <c r="P133" s="165"/>
      <c r="R133" s="32"/>
      <c r="S133" s="32"/>
    </row>
    <row r="134" spans="1:21" s="19" customFormat="1" ht="18" customHeight="1" x14ac:dyDescent="0.25">
      <c r="B134" s="21">
        <v>42947</v>
      </c>
      <c r="C134" s="22" t="s">
        <v>154</v>
      </c>
      <c r="D134" s="74" t="s">
        <v>43</v>
      </c>
      <c r="E134" s="166" t="s">
        <v>955</v>
      </c>
      <c r="F134" s="74"/>
      <c r="G134" s="74" t="s">
        <v>701</v>
      </c>
      <c r="H134" s="74" t="s">
        <v>956</v>
      </c>
      <c r="I134" s="73">
        <v>27900</v>
      </c>
      <c r="J134" s="73">
        <v>4464</v>
      </c>
      <c r="K134" s="73">
        <v>32364</v>
      </c>
      <c r="L134" s="166"/>
      <c r="M134" s="86"/>
      <c r="N134" s="85">
        <f t="shared" si="3"/>
        <v>-42947</v>
      </c>
      <c r="O134" s="74"/>
      <c r="P134" s="165"/>
      <c r="R134" s="32"/>
      <c r="S134" s="32"/>
    </row>
    <row r="135" spans="1:21" s="19" customFormat="1" ht="15" customHeight="1" x14ac:dyDescent="0.25">
      <c r="B135" s="41"/>
      <c r="C135" s="42"/>
      <c r="D135" s="91"/>
      <c r="E135" s="92"/>
      <c r="F135" s="91"/>
      <c r="G135" s="91"/>
      <c r="H135" s="91"/>
      <c r="I135" s="93"/>
      <c r="J135" s="93"/>
      <c r="K135" s="93"/>
      <c r="L135" s="92"/>
      <c r="M135" s="92"/>
      <c r="N135" s="92"/>
      <c r="O135" s="91"/>
      <c r="P135" s="92"/>
      <c r="Q135" s="96"/>
      <c r="R135" s="32"/>
      <c r="S135" s="32"/>
    </row>
    <row r="136" spans="1:21" ht="12.75" customHeight="1" x14ac:dyDescent="0.25">
      <c r="A136" s="16"/>
      <c r="B136" s="21"/>
      <c r="C136" s="22"/>
      <c r="D136" s="16"/>
      <c r="I136" s="37">
        <f>SUM(I5:I135)</f>
        <v>11662370.66</v>
      </c>
      <c r="J136" s="37">
        <f>SUM(J5:J135)</f>
        <v>1172684.4599999997</v>
      </c>
      <c r="K136" s="37">
        <f>SUM(K5:K135)</f>
        <v>12835054.800000001</v>
      </c>
      <c r="M136" s="27"/>
      <c r="P136" s="28"/>
      <c r="R136" s="32"/>
      <c r="S136" s="32"/>
      <c r="T136" s="31"/>
    </row>
    <row r="137" spans="1:21" ht="12.75" customHeight="1" x14ac:dyDescent="0.25">
      <c r="A137" s="16"/>
      <c r="I137" s="35"/>
      <c r="M137" s="27"/>
      <c r="P137" s="28"/>
      <c r="R137" s="32"/>
      <c r="S137" s="32"/>
      <c r="U137" s="87"/>
    </row>
    <row r="138" spans="1:21" ht="12.75" customHeight="1" x14ac:dyDescent="0.25">
      <c r="B138" s="38" t="s">
        <v>7</v>
      </c>
      <c r="C138" s="38"/>
      <c r="D138" s="38"/>
      <c r="E138" s="39"/>
      <c r="G138" s="51"/>
      <c r="P138" s="36"/>
      <c r="R138" s="32"/>
      <c r="S138" s="32"/>
    </row>
    <row r="139" spans="1:21" ht="12.75" customHeight="1" x14ac:dyDescent="0.25">
      <c r="B139" s="38" t="s">
        <v>9</v>
      </c>
      <c r="C139" s="38"/>
      <c r="D139" s="38"/>
      <c r="E139" s="40"/>
      <c r="P139" s="36"/>
      <c r="R139" s="32"/>
      <c r="S139" s="32"/>
    </row>
    <row r="140" spans="1:21" x14ac:dyDescent="0.2">
      <c r="A140" s="16"/>
      <c r="B140" s="13"/>
      <c r="C140" s="13"/>
      <c r="D140" s="13"/>
      <c r="E140" s="13"/>
      <c r="F140" s="13"/>
      <c r="G140" s="23"/>
      <c r="H140" s="23"/>
      <c r="I140" s="31"/>
      <c r="K140" s="31"/>
      <c r="L140" s="13"/>
      <c r="M140" s="33"/>
      <c r="N140" s="13"/>
      <c r="O140" s="23"/>
      <c r="P140" s="36"/>
    </row>
    <row r="141" spans="1:21" x14ac:dyDescent="0.2">
      <c r="E141" s="49"/>
      <c r="F141" s="49"/>
      <c r="G141" s="49"/>
    </row>
    <row r="142" spans="1:21" x14ac:dyDescent="0.2">
      <c r="E142" s="49"/>
      <c r="F142" s="49"/>
      <c r="G142" s="49"/>
    </row>
    <row r="143" spans="1:21" x14ac:dyDescent="0.2">
      <c r="E143" s="49"/>
      <c r="F143" s="49"/>
      <c r="G143" s="49"/>
    </row>
    <row r="144" spans="1:21" x14ac:dyDescent="0.2">
      <c r="E144" s="49"/>
      <c r="F144" s="49"/>
      <c r="G144" s="49"/>
    </row>
    <row r="188" spans="2:16" s="19" customFormat="1" ht="15" customHeight="1" x14ac:dyDescent="0.25">
      <c r="B188" s="97">
        <v>42788</v>
      </c>
      <c r="C188" s="98" t="s">
        <v>66</v>
      </c>
      <c r="D188" s="99" t="s">
        <v>41</v>
      </c>
      <c r="E188" s="100" t="s">
        <v>212</v>
      </c>
      <c r="F188" s="99" t="s">
        <v>172</v>
      </c>
      <c r="G188" s="99" t="s">
        <v>150</v>
      </c>
      <c r="H188" s="99" t="s">
        <v>167</v>
      </c>
      <c r="I188" s="101">
        <v>23800</v>
      </c>
      <c r="J188" s="101">
        <v>3808</v>
      </c>
      <c r="K188" s="101">
        <v>27608</v>
      </c>
      <c r="L188" s="100"/>
      <c r="M188" s="100"/>
      <c r="N188" s="100">
        <f>M188-B188</f>
        <v>-42788</v>
      </c>
      <c r="O188" s="74"/>
      <c r="P188" s="72" t="s">
        <v>209</v>
      </c>
    </row>
  </sheetData>
  <autoFilter ref="A4:Q139"/>
  <phoneticPr fontId="2" type="noConversion"/>
  <pageMargins left="0.19685039370078741" right="0.19685039370078741" top="0.15748031496062992" bottom="0.15748031496062992" header="0" footer="0"/>
  <pageSetup scale="2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showGridLines="0" view="pageBreakPreview" zoomScale="80" zoomScaleSheetLayoutView="80" workbookViewId="0">
      <pane xSplit="1" topLeftCell="B1" activePane="topRight" state="frozen"/>
      <selection activeCell="S44" sqref="S44:S51"/>
      <selection pane="topRight" activeCell="I96" sqref="I96"/>
    </sheetView>
  </sheetViews>
  <sheetFormatPr baseColWidth="10" defaultRowHeight="12.75" x14ac:dyDescent="0.2"/>
  <cols>
    <col min="1" max="1" width="4.85546875" style="4" customWidth="1"/>
    <col min="2" max="2" width="22" customWidth="1"/>
    <col min="3" max="3" width="40.28515625" bestFit="1" customWidth="1"/>
    <col min="4" max="4" width="14.42578125" customWidth="1"/>
    <col min="5" max="5" width="15.7109375" bestFit="1" customWidth="1"/>
    <col min="6" max="6" width="16.85546875" bestFit="1" customWidth="1"/>
    <col min="7" max="7" width="18.28515625" bestFit="1" customWidth="1"/>
    <col min="8" max="8" width="15.140625" customWidth="1"/>
    <col min="9" max="9" width="12" customWidth="1"/>
    <col min="10" max="10" width="17" customWidth="1"/>
    <col min="11" max="11" width="5.140625" style="7" bestFit="1" customWidth="1"/>
    <col min="12" max="16384" width="11.42578125" style="7"/>
  </cols>
  <sheetData>
    <row r="1" spans="1:14" s="14" customFormat="1" ht="21.75" thickBot="1" x14ac:dyDescent="0.4">
      <c r="A1" s="2"/>
      <c r="B1" s="15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" x14ac:dyDescent="0.25">
      <c r="B2" s="5" t="s">
        <v>953</v>
      </c>
    </row>
    <row r="3" spans="1:14" x14ac:dyDescent="0.2">
      <c r="A3" s="6"/>
      <c r="B3" s="7"/>
      <c r="C3" s="7"/>
      <c r="D3" s="7"/>
      <c r="E3" s="7"/>
      <c r="F3" s="7"/>
      <c r="G3" s="7"/>
      <c r="H3" s="7"/>
      <c r="I3" s="7"/>
      <c r="J3" s="7"/>
    </row>
    <row r="4" spans="1:14" s="10" customFormat="1" ht="15" x14ac:dyDescent="0.25">
      <c r="A4" s="8"/>
      <c r="B4" s="9" t="s">
        <v>12</v>
      </c>
      <c r="C4" s="9" t="s">
        <v>13</v>
      </c>
      <c r="D4" s="9" t="s">
        <v>38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52" t="s">
        <v>24</v>
      </c>
      <c r="K4" s="52"/>
      <c r="L4" s="70" t="s">
        <v>34</v>
      </c>
    </row>
    <row r="5" spans="1:14" s="16" customFormat="1" ht="15" customHeight="1" x14ac:dyDescent="0.2">
      <c r="A5" s="54">
        <v>1</v>
      </c>
      <c r="B5" s="53" t="s">
        <v>36</v>
      </c>
      <c r="C5" s="53" t="s">
        <v>278</v>
      </c>
      <c r="D5" s="53" t="s">
        <v>39</v>
      </c>
      <c r="E5" s="44">
        <v>168000</v>
      </c>
      <c r="F5" s="44">
        <f>G5-E5</f>
        <v>0</v>
      </c>
      <c r="G5" s="44">
        <v>168000</v>
      </c>
      <c r="H5" s="55">
        <v>42705</v>
      </c>
      <c r="I5" s="12" t="s">
        <v>53</v>
      </c>
      <c r="J5" s="16" t="s">
        <v>224</v>
      </c>
    </row>
    <row r="6" spans="1:14" s="16" customFormat="1" ht="15" customHeight="1" x14ac:dyDescent="0.2">
      <c r="A6" s="54">
        <f>A5+1</f>
        <v>2</v>
      </c>
      <c r="B6" s="53" t="s">
        <v>46</v>
      </c>
      <c r="C6" s="53" t="s">
        <v>54</v>
      </c>
      <c r="D6" s="53" t="s">
        <v>39</v>
      </c>
      <c r="E6" s="44">
        <v>82500</v>
      </c>
      <c r="F6" s="44">
        <f>G6-E6</f>
        <v>82500</v>
      </c>
      <c r="G6" s="44">
        <v>165000</v>
      </c>
      <c r="H6" s="55">
        <v>42741</v>
      </c>
      <c r="I6" s="12" t="s">
        <v>887</v>
      </c>
      <c r="J6" s="16" t="s">
        <v>114</v>
      </c>
    </row>
    <row r="7" spans="1:14" s="16" customFormat="1" ht="15" customHeight="1" x14ac:dyDescent="0.2">
      <c r="A7" s="54">
        <v>3</v>
      </c>
      <c r="B7" s="53" t="s">
        <v>127</v>
      </c>
      <c r="C7" s="53" t="s">
        <v>322</v>
      </c>
      <c r="D7" s="53" t="s">
        <v>39</v>
      </c>
      <c r="E7" s="44">
        <v>540000</v>
      </c>
      <c r="F7" s="44">
        <f>G7-E7</f>
        <v>0</v>
      </c>
      <c r="G7" s="44">
        <v>540000</v>
      </c>
      <c r="H7" s="55">
        <v>42741</v>
      </c>
      <c r="I7" s="12" t="s">
        <v>53</v>
      </c>
      <c r="J7" s="16" t="s">
        <v>219</v>
      </c>
    </row>
    <row r="8" spans="1:14" s="16" customFormat="1" ht="15" customHeight="1" x14ac:dyDescent="0.2">
      <c r="A8" s="54">
        <v>4</v>
      </c>
      <c r="B8" s="53" t="s">
        <v>40</v>
      </c>
      <c r="C8" s="53" t="s">
        <v>55</v>
      </c>
      <c r="D8" s="53" t="s">
        <v>39</v>
      </c>
      <c r="E8" s="44">
        <v>84233.35</v>
      </c>
      <c r="F8" s="44">
        <f>G8-E8</f>
        <v>0</v>
      </c>
      <c r="G8" s="44">
        <v>84233.35</v>
      </c>
      <c r="H8" s="55">
        <v>42741</v>
      </c>
      <c r="I8" s="12" t="s">
        <v>32</v>
      </c>
      <c r="J8" s="16" t="s">
        <v>223</v>
      </c>
    </row>
    <row r="9" spans="1:14" s="16" customFormat="1" ht="15" customHeight="1" x14ac:dyDescent="0.2">
      <c r="A9" s="54">
        <v>5</v>
      </c>
      <c r="B9" s="53" t="s">
        <v>56</v>
      </c>
      <c r="C9" s="53" t="s">
        <v>57</v>
      </c>
      <c r="D9" s="53" t="s">
        <v>39</v>
      </c>
      <c r="E9" s="44">
        <v>26000</v>
      </c>
      <c r="F9" s="44">
        <f t="shared" ref="F9:F13" si="0">G9-E9</f>
        <v>0</v>
      </c>
      <c r="G9" s="44">
        <v>26000</v>
      </c>
      <c r="H9" s="55">
        <v>42738</v>
      </c>
      <c r="I9" s="53" t="s">
        <v>42</v>
      </c>
      <c r="J9" s="16" t="s">
        <v>128</v>
      </c>
    </row>
    <row r="10" spans="1:14" s="16" customFormat="1" ht="15" customHeight="1" x14ac:dyDescent="0.2">
      <c r="A10" s="54">
        <v>6</v>
      </c>
      <c r="B10" s="53" t="s">
        <v>58</v>
      </c>
      <c r="C10" s="53" t="s">
        <v>59</v>
      </c>
      <c r="D10" s="53" t="s">
        <v>39</v>
      </c>
      <c r="E10" s="44">
        <v>28500</v>
      </c>
      <c r="F10" s="44">
        <f t="shared" si="0"/>
        <v>0</v>
      </c>
      <c r="G10" s="44">
        <v>28500</v>
      </c>
      <c r="H10" s="55">
        <v>42741</v>
      </c>
      <c r="I10" s="12" t="s">
        <v>60</v>
      </c>
      <c r="J10" s="16" t="s">
        <v>129</v>
      </c>
    </row>
    <row r="11" spans="1:14" s="16" customFormat="1" ht="15" customHeight="1" x14ac:dyDescent="0.2">
      <c r="A11" s="54">
        <v>7</v>
      </c>
      <c r="B11" s="53" t="s">
        <v>61</v>
      </c>
      <c r="C11" s="53" t="s">
        <v>62</v>
      </c>
      <c r="D11" s="53" t="s">
        <v>63</v>
      </c>
      <c r="E11" s="44">
        <v>250614</v>
      </c>
      <c r="F11" s="44">
        <f t="shared" si="0"/>
        <v>179010</v>
      </c>
      <c r="G11" s="44">
        <v>429624</v>
      </c>
      <c r="H11" s="55">
        <v>42741</v>
      </c>
      <c r="I11" s="12" t="s">
        <v>32</v>
      </c>
      <c r="J11" s="16" t="s">
        <v>131</v>
      </c>
    </row>
    <row r="12" spans="1:14" s="16" customFormat="1" ht="15" customHeight="1" x14ac:dyDescent="0.2">
      <c r="A12" s="54">
        <v>8</v>
      </c>
      <c r="B12" s="53" t="s">
        <v>64</v>
      </c>
      <c r="C12" s="53" t="s">
        <v>65</v>
      </c>
      <c r="D12" s="53" t="s">
        <v>39</v>
      </c>
      <c r="E12" s="44">
        <v>62400</v>
      </c>
      <c r="F12" s="44">
        <f t="shared" si="0"/>
        <v>0</v>
      </c>
      <c r="G12" s="44">
        <v>62400</v>
      </c>
      <c r="H12" s="55">
        <v>42738</v>
      </c>
      <c r="I12" s="53" t="s">
        <v>42</v>
      </c>
      <c r="J12" s="16" t="s">
        <v>130</v>
      </c>
    </row>
    <row r="13" spans="1:14" s="16" customFormat="1" ht="15" customHeight="1" x14ac:dyDescent="0.2">
      <c r="A13" s="54">
        <v>10</v>
      </c>
      <c r="B13" s="53" t="s">
        <v>76</v>
      </c>
      <c r="C13" s="53" t="s">
        <v>77</v>
      </c>
      <c r="D13" s="53" t="s">
        <v>39</v>
      </c>
      <c r="E13" s="44">
        <v>72000</v>
      </c>
      <c r="F13" s="44">
        <f t="shared" si="0"/>
        <v>0</v>
      </c>
      <c r="G13" s="44">
        <v>72000</v>
      </c>
      <c r="H13" s="55">
        <v>42741</v>
      </c>
      <c r="I13" s="12" t="s">
        <v>78</v>
      </c>
      <c r="J13" s="16" t="s">
        <v>112</v>
      </c>
    </row>
    <row r="14" spans="1:14" s="16" customFormat="1" ht="15" customHeight="1" x14ac:dyDescent="0.2">
      <c r="A14" s="54">
        <v>11</v>
      </c>
      <c r="B14" s="53" t="s">
        <v>79</v>
      </c>
      <c r="C14" s="53" t="s">
        <v>80</v>
      </c>
      <c r="D14" s="53" t="s">
        <v>39</v>
      </c>
      <c r="E14" s="44">
        <v>28000</v>
      </c>
      <c r="F14" s="44">
        <f t="shared" ref="F14" si="1">G14-E14</f>
        <v>0</v>
      </c>
      <c r="G14" s="44">
        <v>28000</v>
      </c>
      <c r="H14" s="55">
        <v>42741</v>
      </c>
      <c r="I14" s="12" t="s">
        <v>78</v>
      </c>
      <c r="J14" s="16" t="s">
        <v>132</v>
      </c>
    </row>
    <row r="15" spans="1:14" s="16" customFormat="1" ht="15" customHeight="1" x14ac:dyDescent="0.2">
      <c r="A15" s="54">
        <v>12</v>
      </c>
      <c r="B15" s="53" t="s">
        <v>81</v>
      </c>
      <c r="C15" s="53" t="s">
        <v>82</v>
      </c>
      <c r="D15" s="53" t="s">
        <v>39</v>
      </c>
      <c r="E15" s="44">
        <v>69600</v>
      </c>
      <c r="F15" s="44">
        <f t="shared" ref="F15" si="2">G15-E15</f>
        <v>0</v>
      </c>
      <c r="G15" s="44">
        <v>69600</v>
      </c>
      <c r="H15" s="55">
        <v>42738</v>
      </c>
      <c r="I15" s="12" t="s">
        <v>60</v>
      </c>
      <c r="J15" s="16" t="s">
        <v>218</v>
      </c>
    </row>
    <row r="16" spans="1:14" s="16" customFormat="1" ht="15" customHeight="1" x14ac:dyDescent="0.2">
      <c r="A16" s="54">
        <v>13</v>
      </c>
      <c r="B16" s="53" t="s">
        <v>83</v>
      </c>
      <c r="C16" s="53" t="s">
        <v>84</v>
      </c>
      <c r="D16" s="53" t="s">
        <v>39</v>
      </c>
      <c r="E16" s="44">
        <v>192000</v>
      </c>
      <c r="F16" s="44">
        <f t="shared" ref="F16" si="3">G16-E16</f>
        <v>0</v>
      </c>
      <c r="G16" s="44">
        <v>192000</v>
      </c>
      <c r="H16" s="55">
        <v>42746</v>
      </c>
      <c r="I16" s="12" t="s">
        <v>42</v>
      </c>
      <c r="J16" s="16" t="s">
        <v>133</v>
      </c>
    </row>
    <row r="17" spans="1:12" s="16" customFormat="1" ht="15" customHeight="1" x14ac:dyDescent="0.2">
      <c r="A17" s="54">
        <v>15</v>
      </c>
      <c r="B17" s="53" t="s">
        <v>85</v>
      </c>
      <c r="C17" s="53" t="s">
        <v>86</v>
      </c>
      <c r="D17" s="53" t="s">
        <v>39</v>
      </c>
      <c r="E17" s="44">
        <v>637000</v>
      </c>
      <c r="F17" s="44">
        <f t="shared" ref="F17" si="4">G17-E17</f>
        <v>273000</v>
      </c>
      <c r="G17" s="44">
        <v>910000</v>
      </c>
      <c r="H17" s="55">
        <v>42738</v>
      </c>
      <c r="I17" s="12" t="s">
        <v>53</v>
      </c>
      <c r="J17" s="16" t="s">
        <v>220</v>
      </c>
    </row>
    <row r="18" spans="1:12" s="16" customFormat="1" ht="15" customHeight="1" x14ac:dyDescent="0.2">
      <c r="A18" s="54">
        <v>16</v>
      </c>
      <c r="B18" s="53" t="s">
        <v>94</v>
      </c>
      <c r="C18" s="53" t="s">
        <v>95</v>
      </c>
      <c r="D18" s="53" t="s">
        <v>39</v>
      </c>
      <c r="E18" s="44">
        <v>134000</v>
      </c>
      <c r="F18" s="44">
        <f t="shared" ref="F18:F21" si="5">G18-E18</f>
        <v>0</v>
      </c>
      <c r="G18" s="44">
        <v>134000</v>
      </c>
      <c r="H18" s="55">
        <v>42752</v>
      </c>
      <c r="I18" s="12" t="s">
        <v>887</v>
      </c>
      <c r="J18" s="16" t="s">
        <v>197</v>
      </c>
    </row>
    <row r="19" spans="1:12" s="16" customFormat="1" ht="15" customHeight="1" x14ac:dyDescent="0.2">
      <c r="A19" s="54">
        <v>17</v>
      </c>
      <c r="B19" s="53" t="s">
        <v>102</v>
      </c>
      <c r="C19" s="53" t="s">
        <v>98</v>
      </c>
      <c r="D19" s="53" t="s">
        <v>63</v>
      </c>
      <c r="E19" s="44">
        <v>438000</v>
      </c>
      <c r="F19" s="44">
        <f t="shared" si="5"/>
        <v>0</v>
      </c>
      <c r="G19" s="44">
        <v>438000</v>
      </c>
      <c r="H19" s="55">
        <v>42755</v>
      </c>
      <c r="I19" s="12" t="s">
        <v>42</v>
      </c>
      <c r="J19" s="16" t="s">
        <v>193</v>
      </c>
    </row>
    <row r="20" spans="1:12" s="16" customFormat="1" ht="15" customHeight="1" x14ac:dyDescent="0.2">
      <c r="A20" s="54">
        <v>18</v>
      </c>
      <c r="B20" s="53" t="s">
        <v>100</v>
      </c>
      <c r="C20" s="53" t="s">
        <v>101</v>
      </c>
      <c r="D20" s="53" t="s">
        <v>39</v>
      </c>
      <c r="E20" s="44">
        <v>55200</v>
      </c>
      <c r="F20" s="44">
        <f t="shared" si="5"/>
        <v>55200</v>
      </c>
      <c r="G20" s="44">
        <v>110400</v>
      </c>
      <c r="H20" s="55">
        <v>42755</v>
      </c>
      <c r="I20" s="12" t="s">
        <v>887</v>
      </c>
      <c r="J20" s="16" t="s">
        <v>198</v>
      </c>
    </row>
    <row r="21" spans="1:12" s="16" customFormat="1" ht="15" customHeight="1" x14ac:dyDescent="0.2">
      <c r="A21" s="54">
        <v>19</v>
      </c>
      <c r="B21" s="53" t="s">
        <v>108</v>
      </c>
      <c r="C21" s="53" t="s">
        <v>109</v>
      </c>
      <c r="D21" s="53" t="s">
        <v>63</v>
      </c>
      <c r="E21" s="44">
        <v>45000</v>
      </c>
      <c r="F21" s="44">
        <f t="shared" si="5"/>
        <v>0</v>
      </c>
      <c r="G21" s="44">
        <v>45000</v>
      </c>
      <c r="H21" s="55">
        <v>42758</v>
      </c>
      <c r="I21" s="12" t="s">
        <v>78</v>
      </c>
      <c r="J21" s="16" t="s">
        <v>134</v>
      </c>
    </row>
    <row r="22" spans="1:12" s="16" customFormat="1" ht="15" customHeight="1" x14ac:dyDescent="0.2">
      <c r="A22" s="54">
        <v>20</v>
      </c>
      <c r="B22" s="53" t="s">
        <v>145</v>
      </c>
      <c r="C22" s="53" t="s">
        <v>146</v>
      </c>
      <c r="D22" s="53" t="s">
        <v>39</v>
      </c>
      <c r="E22" s="44">
        <v>18781</v>
      </c>
      <c r="F22" s="44">
        <f t="shared" ref="F22:F27" si="6">G22-E22</f>
        <v>0</v>
      </c>
      <c r="G22" s="44">
        <v>18781</v>
      </c>
      <c r="H22" s="55">
        <v>42738</v>
      </c>
      <c r="I22" s="12" t="s">
        <v>887</v>
      </c>
      <c r="J22" s="16" t="s">
        <v>147</v>
      </c>
      <c r="L22" s="55">
        <v>42670</v>
      </c>
    </row>
    <row r="23" spans="1:12" s="16" customFormat="1" ht="15" customHeight="1" x14ac:dyDescent="0.2">
      <c r="A23" s="54">
        <v>21</v>
      </c>
      <c r="B23" s="53" t="s">
        <v>148</v>
      </c>
      <c r="C23" s="53" t="s">
        <v>149</v>
      </c>
      <c r="D23" s="53" t="s">
        <v>39</v>
      </c>
      <c r="E23" s="44">
        <v>120000</v>
      </c>
      <c r="F23" s="44">
        <f t="shared" si="6"/>
        <v>0</v>
      </c>
      <c r="G23" s="44">
        <v>120000</v>
      </c>
      <c r="H23" s="55">
        <v>42766</v>
      </c>
      <c r="I23" s="12" t="s">
        <v>53</v>
      </c>
      <c r="J23" s="16" t="s">
        <v>170</v>
      </c>
      <c r="L23" s="55">
        <v>42698</v>
      </c>
    </row>
    <row r="24" spans="1:12" s="16" customFormat="1" ht="15" customHeight="1" x14ac:dyDescent="0.2">
      <c r="A24" s="54">
        <v>22</v>
      </c>
      <c r="B24" s="53" t="s">
        <v>150</v>
      </c>
      <c r="C24" s="53" t="s">
        <v>151</v>
      </c>
      <c r="D24" s="53" t="s">
        <v>39</v>
      </c>
      <c r="E24" s="44">
        <v>47600</v>
      </c>
      <c r="F24" s="44">
        <f t="shared" si="6"/>
        <v>0</v>
      </c>
      <c r="G24" s="44">
        <v>47600</v>
      </c>
      <c r="H24" s="55">
        <v>42738</v>
      </c>
      <c r="I24" s="53" t="s">
        <v>42</v>
      </c>
      <c r="J24" s="16" t="s">
        <v>172</v>
      </c>
      <c r="L24" s="55">
        <v>42576</v>
      </c>
    </row>
    <row r="25" spans="1:12" s="16" customFormat="1" ht="15" customHeight="1" x14ac:dyDescent="0.2">
      <c r="A25" s="54">
        <v>23</v>
      </c>
      <c r="B25" s="53" t="s">
        <v>152</v>
      </c>
      <c r="C25" s="53" t="s">
        <v>153</v>
      </c>
      <c r="D25" s="53" t="s">
        <v>39</v>
      </c>
      <c r="E25" s="44">
        <v>324000</v>
      </c>
      <c r="F25" s="44">
        <f t="shared" si="6"/>
        <v>0</v>
      </c>
      <c r="G25" s="44">
        <v>324000</v>
      </c>
      <c r="H25" s="55">
        <v>42738</v>
      </c>
      <c r="I25" s="53" t="s">
        <v>42</v>
      </c>
      <c r="J25" s="16" t="s">
        <v>173</v>
      </c>
      <c r="L25" s="55">
        <v>42639</v>
      </c>
    </row>
    <row r="26" spans="1:12" s="16" customFormat="1" ht="15" customHeight="1" x14ac:dyDescent="0.2">
      <c r="A26" s="54">
        <v>24</v>
      </c>
      <c r="B26" s="53" t="s">
        <v>127</v>
      </c>
      <c r="C26" s="53" t="s">
        <v>187</v>
      </c>
      <c r="D26" s="53" t="s">
        <v>39</v>
      </c>
      <c r="E26" s="44">
        <v>1599342.75</v>
      </c>
      <c r="F26" s="44">
        <f t="shared" si="6"/>
        <v>0</v>
      </c>
      <c r="G26" s="44">
        <v>1599342.75</v>
      </c>
      <c r="H26" s="55">
        <v>42768</v>
      </c>
      <c r="I26" s="12" t="s">
        <v>188</v>
      </c>
      <c r="J26" s="16" t="s">
        <v>191</v>
      </c>
      <c r="L26" s="55"/>
    </row>
    <row r="27" spans="1:12" s="16" customFormat="1" ht="15" customHeight="1" x14ac:dyDescent="0.2">
      <c r="A27" s="54">
        <v>25</v>
      </c>
      <c r="B27" s="53" t="s">
        <v>189</v>
      </c>
      <c r="C27" s="53" t="s">
        <v>190</v>
      </c>
      <c r="D27" s="53" t="s">
        <v>39</v>
      </c>
      <c r="E27" s="44">
        <v>12500</v>
      </c>
      <c r="F27" s="44">
        <f t="shared" si="6"/>
        <v>0</v>
      </c>
      <c r="G27" s="44">
        <v>12500</v>
      </c>
      <c r="H27" s="55">
        <v>42746</v>
      </c>
      <c r="I27" s="12" t="s">
        <v>32</v>
      </c>
      <c r="J27" s="16" t="s">
        <v>222</v>
      </c>
      <c r="L27" s="55"/>
    </row>
    <row r="28" spans="1:12" s="16" customFormat="1" ht="15" customHeight="1" x14ac:dyDescent="0.2">
      <c r="A28" s="54">
        <v>26</v>
      </c>
      <c r="B28" s="53" t="s">
        <v>36</v>
      </c>
      <c r="C28" s="53" t="s">
        <v>201</v>
      </c>
      <c r="D28" s="53" t="s">
        <v>39</v>
      </c>
      <c r="E28" s="44">
        <v>61600</v>
      </c>
      <c r="F28" s="44">
        <f t="shared" ref="F28:F31" si="7">G28-E28</f>
        <v>0</v>
      </c>
      <c r="G28" s="44">
        <v>61600</v>
      </c>
      <c r="H28" s="55">
        <v>42779</v>
      </c>
      <c r="I28" s="12" t="s">
        <v>53</v>
      </c>
      <c r="J28" s="16" t="s">
        <v>113</v>
      </c>
      <c r="L28" s="55"/>
    </row>
    <row r="29" spans="1:12" s="16" customFormat="1" ht="15" customHeight="1" x14ac:dyDescent="0.2">
      <c r="A29" s="54">
        <v>27</v>
      </c>
      <c r="B29" s="53" t="s">
        <v>102</v>
      </c>
      <c r="C29" s="53" t="s">
        <v>202</v>
      </c>
      <c r="D29" s="53" t="s">
        <v>39</v>
      </c>
      <c r="E29" s="44">
        <v>32000</v>
      </c>
      <c r="F29" s="44">
        <f t="shared" si="7"/>
        <v>0</v>
      </c>
      <c r="G29" s="44">
        <v>32000</v>
      </c>
      <c r="H29" s="55">
        <v>42782</v>
      </c>
      <c r="I29" s="12" t="s">
        <v>42</v>
      </c>
      <c r="J29" s="16" t="s">
        <v>226</v>
      </c>
      <c r="L29" s="55"/>
    </row>
    <row r="30" spans="1:12" s="16" customFormat="1" ht="15" customHeight="1" x14ac:dyDescent="0.2">
      <c r="A30" s="54">
        <v>28</v>
      </c>
      <c r="B30" s="53" t="s">
        <v>79</v>
      </c>
      <c r="C30" s="53" t="s">
        <v>203</v>
      </c>
      <c r="D30" s="53" t="s">
        <v>39</v>
      </c>
      <c r="E30" s="44">
        <v>48491.38</v>
      </c>
      <c r="F30" s="44">
        <f t="shared" si="7"/>
        <v>0</v>
      </c>
      <c r="G30" s="44">
        <v>48491.38</v>
      </c>
      <c r="H30" s="55">
        <v>42782</v>
      </c>
      <c r="I30" s="12" t="s">
        <v>78</v>
      </c>
      <c r="J30" s="16" t="s">
        <v>227</v>
      </c>
      <c r="L30" s="55"/>
    </row>
    <row r="31" spans="1:12" s="16" customFormat="1" ht="15" customHeight="1" x14ac:dyDescent="0.2">
      <c r="A31" s="54">
        <v>29</v>
      </c>
      <c r="B31" s="53" t="s">
        <v>204</v>
      </c>
      <c r="C31" s="53" t="s">
        <v>205</v>
      </c>
      <c r="D31" s="53" t="s">
        <v>39</v>
      </c>
      <c r="E31" s="44">
        <v>37000</v>
      </c>
      <c r="F31" s="44">
        <f t="shared" si="7"/>
        <v>0</v>
      </c>
      <c r="G31" s="44">
        <v>37000</v>
      </c>
      <c r="H31" s="55">
        <v>42782</v>
      </c>
      <c r="I31" s="12" t="s">
        <v>206</v>
      </c>
      <c r="J31" s="16" t="s">
        <v>228</v>
      </c>
      <c r="L31" s="55"/>
    </row>
    <row r="32" spans="1:12" s="16" customFormat="1" ht="15" customHeight="1" x14ac:dyDescent="0.2">
      <c r="A32" s="54">
        <v>30</v>
      </c>
      <c r="B32" s="53" t="s">
        <v>36</v>
      </c>
      <c r="C32" s="53" t="s">
        <v>207</v>
      </c>
      <c r="D32" s="53" t="s">
        <v>39</v>
      </c>
      <c r="E32" s="44">
        <v>360680</v>
      </c>
      <c r="F32" s="44">
        <f t="shared" ref="F32:F33" si="8">G32-E32</f>
        <v>0</v>
      </c>
      <c r="G32" s="44">
        <v>360680</v>
      </c>
      <c r="H32" s="55">
        <v>42783</v>
      </c>
      <c r="I32" s="12" t="s">
        <v>53</v>
      </c>
      <c r="J32" s="16" t="s">
        <v>225</v>
      </c>
      <c r="L32" s="55"/>
    </row>
    <row r="33" spans="1:12" s="16" customFormat="1" ht="15" customHeight="1" x14ac:dyDescent="0.2">
      <c r="A33" s="54">
        <v>31</v>
      </c>
      <c r="B33" s="53" t="s">
        <v>214</v>
      </c>
      <c r="C33" s="53" t="s">
        <v>215</v>
      </c>
      <c r="D33" s="53" t="s">
        <v>302</v>
      </c>
      <c r="E33" s="44">
        <v>31500</v>
      </c>
      <c r="F33" s="44">
        <f t="shared" si="8"/>
        <v>0</v>
      </c>
      <c r="G33" s="44">
        <v>31500</v>
      </c>
      <c r="H33" s="55">
        <v>42789</v>
      </c>
      <c r="I33" s="12" t="s">
        <v>78</v>
      </c>
      <c r="J33" s="16" t="s">
        <v>221</v>
      </c>
      <c r="L33" s="55"/>
    </row>
    <row r="34" spans="1:12" s="16" customFormat="1" ht="15" customHeight="1" x14ac:dyDescent="0.2">
      <c r="A34" s="54">
        <v>32</v>
      </c>
      <c r="B34" s="53" t="s">
        <v>216</v>
      </c>
      <c r="C34" s="53" t="s">
        <v>217</v>
      </c>
      <c r="D34" s="53" t="s">
        <v>39</v>
      </c>
      <c r="E34" s="44">
        <v>33000</v>
      </c>
      <c r="F34" s="44">
        <f t="shared" ref="F34" si="9">G34-E34</f>
        <v>0</v>
      </c>
      <c r="G34" s="44">
        <v>33000</v>
      </c>
      <c r="H34" s="55">
        <v>42789</v>
      </c>
      <c r="I34" s="12" t="s">
        <v>206</v>
      </c>
      <c r="J34" s="16" t="s">
        <v>229</v>
      </c>
      <c r="L34" s="55"/>
    </row>
    <row r="35" spans="1:12" s="16" customFormat="1" ht="15" customHeight="1" x14ac:dyDescent="0.2">
      <c r="A35" s="54">
        <v>33</v>
      </c>
      <c r="B35" s="53" t="s">
        <v>255</v>
      </c>
      <c r="C35" s="53" t="s">
        <v>256</v>
      </c>
      <c r="D35" s="53" t="s">
        <v>39</v>
      </c>
      <c r="E35" s="44">
        <v>35000</v>
      </c>
      <c r="F35" s="44">
        <f t="shared" ref="F35:F36" si="10">G35-E35</f>
        <v>35000</v>
      </c>
      <c r="G35" s="44">
        <v>70000</v>
      </c>
      <c r="H35" s="55">
        <v>42804</v>
      </c>
      <c r="I35" s="12" t="s">
        <v>887</v>
      </c>
      <c r="J35" s="16" t="s">
        <v>710</v>
      </c>
      <c r="L35" s="55"/>
    </row>
    <row r="36" spans="1:12" s="16" customFormat="1" ht="15" customHeight="1" x14ac:dyDescent="0.2">
      <c r="A36" s="54">
        <v>34</v>
      </c>
      <c r="B36" s="53" t="s">
        <v>265</v>
      </c>
      <c r="C36" s="53" t="s">
        <v>266</v>
      </c>
      <c r="D36" s="53" t="s">
        <v>39</v>
      </c>
      <c r="E36" s="44">
        <v>2252950</v>
      </c>
      <c r="F36" s="44">
        <f t="shared" si="10"/>
        <v>1692575</v>
      </c>
      <c r="G36" s="44">
        <v>3945525</v>
      </c>
      <c r="H36" s="55">
        <v>42811</v>
      </c>
      <c r="I36" s="12" t="s">
        <v>188</v>
      </c>
      <c r="J36" s="16" t="s">
        <v>284</v>
      </c>
      <c r="L36" s="55"/>
    </row>
    <row r="37" spans="1:12" s="16" customFormat="1" ht="15" customHeight="1" x14ac:dyDescent="0.2">
      <c r="A37" s="54">
        <v>35</v>
      </c>
      <c r="B37" s="53" t="s">
        <v>267</v>
      </c>
      <c r="C37" s="53" t="s">
        <v>268</v>
      </c>
      <c r="D37" s="53" t="s">
        <v>39</v>
      </c>
      <c r="E37" s="44">
        <v>45000</v>
      </c>
      <c r="F37" s="44">
        <f t="shared" ref="F37" si="11">G37-E37</f>
        <v>0</v>
      </c>
      <c r="G37" s="44">
        <v>45000</v>
      </c>
      <c r="H37" s="55">
        <v>42810</v>
      </c>
      <c r="I37" s="12" t="s">
        <v>32</v>
      </c>
      <c r="J37" s="16" t="s">
        <v>285</v>
      </c>
      <c r="L37" s="55"/>
    </row>
    <row r="38" spans="1:12" s="16" customFormat="1" ht="15" customHeight="1" x14ac:dyDescent="0.2">
      <c r="A38" s="54">
        <v>36</v>
      </c>
      <c r="B38" s="53" t="s">
        <v>269</v>
      </c>
      <c r="C38" s="53" t="s">
        <v>270</v>
      </c>
      <c r="D38" s="53" t="s">
        <v>39</v>
      </c>
      <c r="E38" s="44">
        <v>250000</v>
      </c>
      <c r="F38" s="44">
        <f t="shared" ref="F38:F39" si="12">G38-E38</f>
        <v>0</v>
      </c>
      <c r="G38" s="44">
        <v>250000</v>
      </c>
      <c r="H38" s="55">
        <v>42809</v>
      </c>
      <c r="I38" s="12" t="s">
        <v>271</v>
      </c>
      <c r="J38" s="16" t="s">
        <v>286</v>
      </c>
      <c r="L38" s="55"/>
    </row>
    <row r="39" spans="1:12" s="16" customFormat="1" ht="25.5" customHeight="1" x14ac:dyDescent="0.2">
      <c r="A39" s="54">
        <v>37</v>
      </c>
      <c r="B39" s="53" t="s">
        <v>279</v>
      </c>
      <c r="C39" s="53" t="s">
        <v>59</v>
      </c>
      <c r="D39" s="53" t="s">
        <v>39</v>
      </c>
      <c r="E39" s="44">
        <v>19000</v>
      </c>
      <c r="F39" s="44">
        <f t="shared" si="12"/>
        <v>0</v>
      </c>
      <c r="G39" s="44">
        <v>19000</v>
      </c>
      <c r="H39" s="55">
        <v>42817</v>
      </c>
      <c r="I39" s="12" t="s">
        <v>60</v>
      </c>
      <c r="J39" s="16" t="s">
        <v>287</v>
      </c>
      <c r="L39" s="55"/>
    </row>
    <row r="40" spans="1:12" s="16" customFormat="1" ht="15" customHeight="1" x14ac:dyDescent="0.2">
      <c r="A40" s="54">
        <v>38</v>
      </c>
      <c r="B40" s="53" t="s">
        <v>280</v>
      </c>
      <c r="C40" s="53" t="s">
        <v>281</v>
      </c>
      <c r="D40" s="53" t="s">
        <v>39</v>
      </c>
      <c r="E40" s="44">
        <v>113200</v>
      </c>
      <c r="F40" s="44">
        <f t="shared" ref="F40:F42" si="13">G40-E40</f>
        <v>0</v>
      </c>
      <c r="G40" s="44">
        <v>113200</v>
      </c>
      <c r="H40" s="55">
        <v>42818</v>
      </c>
      <c r="I40" s="12" t="s">
        <v>53</v>
      </c>
      <c r="J40" s="16" t="s">
        <v>288</v>
      </c>
      <c r="L40" s="55"/>
    </row>
    <row r="41" spans="1:12" s="16" customFormat="1" ht="15" customHeight="1" x14ac:dyDescent="0.2">
      <c r="A41" s="54">
        <v>39</v>
      </c>
      <c r="B41" s="53" t="s">
        <v>280</v>
      </c>
      <c r="C41" s="53" t="s">
        <v>282</v>
      </c>
      <c r="D41" s="53" t="s">
        <v>63</v>
      </c>
      <c r="E41" s="44">
        <v>200000</v>
      </c>
      <c r="F41" s="44">
        <f t="shared" si="13"/>
        <v>0</v>
      </c>
      <c r="G41" s="44">
        <v>200000</v>
      </c>
      <c r="H41" s="55">
        <v>42818</v>
      </c>
      <c r="I41" s="12" t="s">
        <v>53</v>
      </c>
      <c r="J41" s="16" t="s">
        <v>289</v>
      </c>
      <c r="L41" s="55"/>
    </row>
    <row r="42" spans="1:12" s="16" customFormat="1" ht="15" customHeight="1" x14ac:dyDescent="0.2">
      <c r="A42" s="54">
        <v>40</v>
      </c>
      <c r="B42" s="53" t="s">
        <v>280</v>
      </c>
      <c r="C42" s="53" t="s">
        <v>283</v>
      </c>
      <c r="D42" s="53" t="s">
        <v>63</v>
      </c>
      <c r="E42" s="44">
        <v>545000</v>
      </c>
      <c r="F42" s="44">
        <f t="shared" si="13"/>
        <v>0</v>
      </c>
      <c r="G42" s="44">
        <v>545000</v>
      </c>
      <c r="H42" s="55">
        <v>42818</v>
      </c>
      <c r="I42" s="12" t="s">
        <v>53</v>
      </c>
      <c r="J42" s="16" t="s">
        <v>290</v>
      </c>
      <c r="L42" s="55"/>
    </row>
    <row r="43" spans="1:12" ht="15" x14ac:dyDescent="0.2">
      <c r="A43" s="54">
        <v>41</v>
      </c>
    </row>
    <row r="44" spans="1:12" s="16" customFormat="1" ht="15" customHeight="1" x14ac:dyDescent="0.2">
      <c r="A44" s="54">
        <v>42</v>
      </c>
      <c r="B44" s="53" t="s">
        <v>214</v>
      </c>
      <c r="C44" s="53" t="s">
        <v>301</v>
      </c>
      <c r="D44" s="53" t="s">
        <v>302</v>
      </c>
      <c r="E44" s="44">
        <v>24500</v>
      </c>
      <c r="F44" s="44">
        <f t="shared" ref="F44" si="14">G44-E44</f>
        <v>0</v>
      </c>
      <c r="G44" s="44">
        <v>24500</v>
      </c>
      <c r="H44" s="55">
        <v>42824</v>
      </c>
      <c r="I44" s="12" t="s">
        <v>78</v>
      </c>
      <c r="J44" s="16" t="s">
        <v>306</v>
      </c>
      <c r="L44" s="55"/>
    </row>
    <row r="45" spans="1:12" s="16" customFormat="1" ht="15" customHeight="1" x14ac:dyDescent="0.2">
      <c r="A45" s="54">
        <v>43</v>
      </c>
      <c r="B45" s="53" t="s">
        <v>83</v>
      </c>
      <c r="C45" s="53" t="s">
        <v>305</v>
      </c>
      <c r="D45" s="53" t="s">
        <v>39</v>
      </c>
      <c r="E45" s="44">
        <v>112000</v>
      </c>
      <c r="F45" s="44">
        <f t="shared" ref="F45" si="15">G45-E45</f>
        <v>0</v>
      </c>
      <c r="G45" s="44">
        <v>112000</v>
      </c>
      <c r="H45" s="55">
        <v>42825</v>
      </c>
      <c r="I45" s="12" t="s">
        <v>42</v>
      </c>
      <c r="J45" s="16" t="s">
        <v>711</v>
      </c>
      <c r="L45" s="55"/>
    </row>
    <row r="46" spans="1:12" s="16" customFormat="1" ht="15" customHeight="1" x14ac:dyDescent="0.2">
      <c r="A46" s="54">
        <v>44</v>
      </c>
      <c r="B46" s="53" t="s">
        <v>303</v>
      </c>
      <c r="C46" s="53" t="s">
        <v>304</v>
      </c>
      <c r="D46" s="53" t="s">
        <v>39</v>
      </c>
      <c r="E46" s="44">
        <v>0</v>
      </c>
      <c r="F46" s="44">
        <f t="shared" ref="F46" si="16">G46-E46</f>
        <v>106400</v>
      </c>
      <c r="G46" s="44">
        <v>106400</v>
      </c>
      <c r="H46" s="55">
        <v>42825</v>
      </c>
      <c r="I46" s="12" t="s">
        <v>78</v>
      </c>
      <c r="J46" s="16" t="s">
        <v>307</v>
      </c>
      <c r="L46" s="55"/>
    </row>
    <row r="47" spans="1:12" s="16" customFormat="1" ht="15" customHeight="1" x14ac:dyDescent="0.2">
      <c r="A47" s="54">
        <v>45</v>
      </c>
      <c r="B47" s="53" t="s">
        <v>857</v>
      </c>
      <c r="C47" s="53" t="s">
        <v>318</v>
      </c>
      <c r="D47" s="53" t="s">
        <v>39</v>
      </c>
      <c r="E47" s="44">
        <v>0</v>
      </c>
      <c r="F47" s="44">
        <f t="shared" ref="F47" si="17">G47-E47</f>
        <v>1000000</v>
      </c>
      <c r="G47" s="44">
        <v>1000000</v>
      </c>
      <c r="H47" s="55">
        <v>42825</v>
      </c>
      <c r="I47" s="12" t="s">
        <v>78</v>
      </c>
      <c r="J47" s="16" t="s">
        <v>713</v>
      </c>
      <c r="L47" s="55"/>
    </row>
    <row r="48" spans="1:12" s="16" customFormat="1" ht="15" customHeight="1" x14ac:dyDescent="0.2">
      <c r="A48" s="54">
        <v>46</v>
      </c>
      <c r="B48" s="53" t="s">
        <v>319</v>
      </c>
      <c r="C48" s="53" t="s">
        <v>320</v>
      </c>
      <c r="D48" s="53" t="s">
        <v>39</v>
      </c>
      <c r="E48" s="44">
        <v>0</v>
      </c>
      <c r="F48" s="44">
        <f t="shared" ref="F48" si="18">G48-E48</f>
        <v>53424</v>
      </c>
      <c r="G48" s="44">
        <v>53424</v>
      </c>
      <c r="H48" s="55">
        <v>42825</v>
      </c>
      <c r="I48" s="12" t="s">
        <v>206</v>
      </c>
      <c r="J48" s="16" t="s">
        <v>724</v>
      </c>
      <c r="L48" s="55"/>
    </row>
    <row r="49" spans="1:12" s="16" customFormat="1" ht="15" customHeight="1" x14ac:dyDescent="0.2">
      <c r="A49" s="54">
        <v>47</v>
      </c>
      <c r="B49" s="53" t="s">
        <v>319</v>
      </c>
      <c r="C49" s="53" t="s">
        <v>321</v>
      </c>
      <c r="D49" s="53" t="s">
        <v>39</v>
      </c>
      <c r="E49" s="44">
        <v>4240</v>
      </c>
      <c r="F49" s="44">
        <f t="shared" ref="F49" si="19">G49-E49</f>
        <v>0</v>
      </c>
      <c r="G49" s="44">
        <v>4240</v>
      </c>
      <c r="H49" s="55">
        <v>42825</v>
      </c>
      <c r="I49" s="12" t="s">
        <v>206</v>
      </c>
      <c r="J49" s="16" t="s">
        <v>723</v>
      </c>
      <c r="L49" s="55"/>
    </row>
    <row r="50" spans="1:12" s="16" customFormat="1" ht="15" customHeight="1" x14ac:dyDescent="0.2">
      <c r="A50" s="54">
        <v>48</v>
      </c>
      <c r="B50" s="53" t="s">
        <v>127</v>
      </c>
      <c r="C50" s="53" t="s">
        <v>323</v>
      </c>
      <c r="D50" s="53" t="s">
        <v>39</v>
      </c>
      <c r="E50" s="44">
        <v>540000</v>
      </c>
      <c r="F50" s="44">
        <f>G50-E50</f>
        <v>0</v>
      </c>
      <c r="G50" s="44">
        <v>540000</v>
      </c>
      <c r="H50" s="55">
        <v>42828</v>
      </c>
      <c r="I50" s="12" t="s">
        <v>53</v>
      </c>
      <c r="J50" s="16" t="s">
        <v>866</v>
      </c>
      <c r="L50" s="55"/>
    </row>
    <row r="51" spans="1:12" s="16" customFormat="1" ht="15" customHeight="1" x14ac:dyDescent="0.2">
      <c r="A51" s="54">
        <v>49</v>
      </c>
      <c r="B51" s="53" t="s">
        <v>324</v>
      </c>
      <c r="C51" s="53" t="s">
        <v>325</v>
      </c>
      <c r="D51" s="53" t="s">
        <v>39</v>
      </c>
      <c r="E51" s="44">
        <v>26000</v>
      </c>
      <c r="F51" s="44">
        <f>G51-E51</f>
        <v>0</v>
      </c>
      <c r="G51" s="44">
        <v>26000</v>
      </c>
      <c r="H51" s="55">
        <v>42828</v>
      </c>
      <c r="I51" s="12" t="s">
        <v>53</v>
      </c>
      <c r="J51" s="16" t="s">
        <v>712</v>
      </c>
      <c r="L51" s="55"/>
    </row>
    <row r="52" spans="1:12" s="16" customFormat="1" ht="15" customHeight="1" x14ac:dyDescent="0.2">
      <c r="A52" s="54">
        <v>50</v>
      </c>
      <c r="B52" s="53" t="s">
        <v>326</v>
      </c>
      <c r="C52" s="53" t="s">
        <v>327</v>
      </c>
      <c r="D52" s="53" t="s">
        <v>39</v>
      </c>
      <c r="E52" s="44">
        <v>90000</v>
      </c>
      <c r="F52" s="44">
        <f>G52-E52</f>
        <v>180000</v>
      </c>
      <c r="G52" s="44">
        <v>270000</v>
      </c>
      <c r="H52" s="55">
        <v>42832</v>
      </c>
      <c r="I52" s="12" t="s">
        <v>42</v>
      </c>
      <c r="J52" s="16" t="s">
        <v>720</v>
      </c>
      <c r="L52" s="55"/>
    </row>
    <row r="53" spans="1:12" s="16" customFormat="1" ht="15" customHeight="1" x14ac:dyDescent="0.2">
      <c r="A53" s="54">
        <v>51</v>
      </c>
      <c r="B53" s="155" t="s">
        <v>329</v>
      </c>
      <c r="C53" s="53" t="s">
        <v>330</v>
      </c>
      <c r="D53" s="53" t="s">
        <v>63</v>
      </c>
      <c r="E53" s="44">
        <v>9750</v>
      </c>
      <c r="F53" s="44">
        <f>G53-E53</f>
        <v>0</v>
      </c>
      <c r="G53" s="44">
        <v>9750</v>
      </c>
      <c r="H53" s="55">
        <v>42846</v>
      </c>
      <c r="I53" s="12" t="s">
        <v>32</v>
      </c>
      <c r="J53" s="16" t="s">
        <v>1109</v>
      </c>
      <c r="L53" s="55"/>
    </row>
    <row r="54" spans="1:12" s="16" customFormat="1" ht="15" customHeight="1" x14ac:dyDescent="0.2">
      <c r="A54" s="54">
        <v>52</v>
      </c>
      <c r="B54" s="53" t="s">
        <v>697</v>
      </c>
      <c r="C54" s="53" t="s">
        <v>59</v>
      </c>
      <c r="D54" s="53" t="s">
        <v>39</v>
      </c>
      <c r="E54" s="44">
        <v>10000</v>
      </c>
      <c r="F54" s="44">
        <f>G54-E54</f>
        <v>0</v>
      </c>
      <c r="G54" s="44">
        <v>10000</v>
      </c>
      <c r="H54" s="55">
        <v>42844</v>
      </c>
      <c r="I54" s="12" t="s">
        <v>53</v>
      </c>
      <c r="J54" s="16" t="s">
        <v>714</v>
      </c>
      <c r="L54" s="55"/>
    </row>
    <row r="55" spans="1:12" s="16" customFormat="1" ht="15" customHeight="1" x14ac:dyDescent="0.2">
      <c r="A55" s="54">
        <v>53</v>
      </c>
      <c r="B55" s="53" t="s">
        <v>279</v>
      </c>
      <c r="C55" s="53" t="s">
        <v>59</v>
      </c>
      <c r="D55" s="53" t="s">
        <v>39</v>
      </c>
      <c r="E55" s="44">
        <v>19000</v>
      </c>
      <c r="F55" s="44">
        <f t="shared" ref="F55" si="20">G55-E55</f>
        <v>0</v>
      </c>
      <c r="G55" s="44">
        <v>19000</v>
      </c>
      <c r="H55" s="55">
        <v>42844</v>
      </c>
      <c r="I55" s="12" t="s">
        <v>60</v>
      </c>
      <c r="J55" s="16" t="s">
        <v>715</v>
      </c>
      <c r="L55" s="55"/>
    </row>
    <row r="56" spans="1:12" s="16" customFormat="1" ht="15" customHeight="1" x14ac:dyDescent="0.2">
      <c r="A56" s="54">
        <v>54</v>
      </c>
      <c r="B56" s="53" t="s">
        <v>596</v>
      </c>
      <c r="C56" s="53" t="s">
        <v>698</v>
      </c>
      <c r="D56" s="53" t="s">
        <v>39</v>
      </c>
      <c r="E56" s="44">
        <v>30400</v>
      </c>
      <c r="F56" s="44">
        <f t="shared" ref="F56" si="21">G56-E56</f>
        <v>0</v>
      </c>
      <c r="G56" s="44">
        <v>30400</v>
      </c>
      <c r="H56" s="55">
        <v>42846</v>
      </c>
      <c r="I56" s="12" t="s">
        <v>887</v>
      </c>
      <c r="J56" s="16" t="s">
        <v>716</v>
      </c>
      <c r="L56" s="55"/>
    </row>
    <row r="57" spans="1:12" s="16" customFormat="1" ht="15" customHeight="1" x14ac:dyDescent="0.2">
      <c r="A57" s="54">
        <v>55</v>
      </c>
      <c r="B57" s="53" t="s">
        <v>102</v>
      </c>
      <c r="C57" s="53" t="s">
        <v>699</v>
      </c>
      <c r="D57" s="53" t="s">
        <v>302</v>
      </c>
      <c r="E57" s="44">
        <v>121000</v>
      </c>
      <c r="F57" s="44">
        <f>G57-E57</f>
        <v>0</v>
      </c>
      <c r="G57" s="44">
        <v>121000</v>
      </c>
      <c r="H57" s="55">
        <v>42846</v>
      </c>
      <c r="I57" s="12" t="s">
        <v>42</v>
      </c>
      <c r="J57" s="16" t="s">
        <v>722</v>
      </c>
      <c r="L57" s="55"/>
    </row>
    <row r="58" spans="1:12" s="16" customFormat="1" ht="15" customHeight="1" x14ac:dyDescent="0.2">
      <c r="A58" s="54">
        <v>56</v>
      </c>
      <c r="B58" s="53" t="s">
        <v>102</v>
      </c>
      <c r="C58" s="53" t="s">
        <v>700</v>
      </c>
      <c r="D58" s="53" t="s">
        <v>63</v>
      </c>
      <c r="E58" s="44">
        <v>76000</v>
      </c>
      <c r="F58" s="44">
        <f>G58-E58</f>
        <v>0</v>
      </c>
      <c r="G58" s="44">
        <v>76000</v>
      </c>
      <c r="H58" s="55">
        <v>42846</v>
      </c>
      <c r="I58" s="12" t="s">
        <v>42</v>
      </c>
      <c r="J58" s="16" t="s">
        <v>721</v>
      </c>
      <c r="L58" s="55"/>
    </row>
    <row r="59" spans="1:12" s="16" customFormat="1" ht="15" customHeight="1" x14ac:dyDescent="0.2">
      <c r="A59" s="54">
        <v>57</v>
      </c>
      <c r="B59" s="53" t="s">
        <v>701</v>
      </c>
      <c r="C59" s="53" t="s">
        <v>702</v>
      </c>
      <c r="D59" s="53" t="s">
        <v>302</v>
      </c>
      <c r="E59" s="44">
        <v>0</v>
      </c>
      <c r="F59" s="44">
        <f t="shared" ref="F59" si="22">G59-E59</f>
        <v>72700</v>
      </c>
      <c r="G59" s="44">
        <v>72700</v>
      </c>
      <c r="H59" s="55">
        <v>42867</v>
      </c>
      <c r="I59" s="12" t="s">
        <v>78</v>
      </c>
      <c r="J59" s="16" t="s">
        <v>918</v>
      </c>
      <c r="L59" s="55"/>
    </row>
    <row r="60" spans="1:12" s="16" customFormat="1" ht="15" customHeight="1" x14ac:dyDescent="0.2">
      <c r="A60" s="54">
        <v>58</v>
      </c>
      <c r="B60" s="53" t="s">
        <v>79</v>
      </c>
      <c r="C60" s="53" t="s">
        <v>203</v>
      </c>
      <c r="D60" s="53" t="s">
        <v>302</v>
      </c>
      <c r="E60" s="44">
        <v>48491.38</v>
      </c>
      <c r="F60" s="44">
        <f t="shared" ref="F60:F61" si="23">G60-E60</f>
        <v>0</v>
      </c>
      <c r="G60" s="44">
        <v>48491.38</v>
      </c>
      <c r="H60" s="55">
        <v>42860</v>
      </c>
      <c r="I60" s="12" t="s">
        <v>78</v>
      </c>
      <c r="J60" s="16" t="s">
        <v>810</v>
      </c>
      <c r="L60" s="55"/>
    </row>
    <row r="61" spans="1:12" s="16" customFormat="1" ht="15" customHeight="1" x14ac:dyDescent="0.2">
      <c r="A61" s="54">
        <v>59</v>
      </c>
      <c r="B61" s="53" t="s">
        <v>718</v>
      </c>
      <c r="C61" s="53" t="s">
        <v>719</v>
      </c>
      <c r="D61" s="53" t="s">
        <v>39</v>
      </c>
      <c r="E61" s="44">
        <v>0</v>
      </c>
      <c r="F61" s="44">
        <f t="shared" si="23"/>
        <v>437327.5</v>
      </c>
      <c r="G61" s="44">
        <v>437327.5</v>
      </c>
      <c r="H61" s="156">
        <v>42860</v>
      </c>
      <c r="I61" s="12" t="s">
        <v>53</v>
      </c>
      <c r="J61" s="16" t="s">
        <v>865</v>
      </c>
      <c r="L61" s="55"/>
    </row>
    <row r="62" spans="1:12" s="16" customFormat="1" ht="15" customHeight="1" x14ac:dyDescent="0.2">
      <c r="A62" s="54">
        <v>60</v>
      </c>
      <c r="B62" s="53" t="s">
        <v>85</v>
      </c>
      <c r="C62" s="53" t="s">
        <v>729</v>
      </c>
      <c r="D62" s="53" t="s">
        <v>39</v>
      </c>
      <c r="E62" s="44">
        <v>226800</v>
      </c>
      <c r="F62" s="44">
        <f t="shared" ref="F62" si="24">G62-E62</f>
        <v>0</v>
      </c>
      <c r="G62" s="44">
        <v>226800</v>
      </c>
      <c r="H62" s="55">
        <v>42745</v>
      </c>
      <c r="I62" s="12" t="s">
        <v>53</v>
      </c>
      <c r="J62" s="16" t="s">
        <v>811</v>
      </c>
      <c r="L62" s="55" t="s">
        <v>730</v>
      </c>
    </row>
    <row r="63" spans="1:12" s="16" customFormat="1" ht="15" customHeight="1" x14ac:dyDescent="0.2">
      <c r="A63" s="54">
        <v>61</v>
      </c>
      <c r="B63" s="53" t="s">
        <v>731</v>
      </c>
      <c r="C63" s="53" t="s">
        <v>732</v>
      </c>
      <c r="D63" s="53" t="s">
        <v>63</v>
      </c>
      <c r="E63" s="44">
        <v>198500</v>
      </c>
      <c r="F63" s="44">
        <f t="shared" ref="F63" si="25">G63-E63</f>
        <v>0</v>
      </c>
      <c r="G63" s="44">
        <v>198500</v>
      </c>
      <c r="H63" s="55">
        <v>42864</v>
      </c>
      <c r="I63" s="12" t="s">
        <v>78</v>
      </c>
      <c r="J63" s="16" t="s">
        <v>856</v>
      </c>
      <c r="L63" s="55"/>
    </row>
    <row r="64" spans="1:12" s="16" customFormat="1" ht="15" customHeight="1" x14ac:dyDescent="0.2">
      <c r="A64" s="54">
        <v>62</v>
      </c>
      <c r="B64" s="53" t="s">
        <v>108</v>
      </c>
      <c r="C64" s="53" t="s">
        <v>262</v>
      </c>
      <c r="D64" s="53" t="s">
        <v>302</v>
      </c>
      <c r="E64" s="44">
        <v>50000</v>
      </c>
      <c r="F64" s="44">
        <f t="shared" ref="F64" si="26">G64-E64</f>
        <v>0</v>
      </c>
      <c r="G64" s="44">
        <v>50000</v>
      </c>
      <c r="H64" s="55">
        <v>42865</v>
      </c>
      <c r="I64" s="12" t="s">
        <v>78</v>
      </c>
      <c r="J64" s="16" t="s">
        <v>812</v>
      </c>
      <c r="L64" s="55"/>
    </row>
    <row r="65" spans="1:12" s="16" customFormat="1" ht="15" customHeight="1" x14ac:dyDescent="0.2">
      <c r="A65" s="54">
        <v>63</v>
      </c>
      <c r="B65" s="53" t="s">
        <v>733</v>
      </c>
      <c r="C65" s="53" t="s">
        <v>734</v>
      </c>
      <c r="D65" s="53" t="s">
        <v>39</v>
      </c>
      <c r="E65" s="44">
        <v>84500</v>
      </c>
      <c r="F65" s="44">
        <f t="shared" ref="F65:F66" si="27">G65-E65</f>
        <v>0</v>
      </c>
      <c r="G65" s="44">
        <v>84500</v>
      </c>
      <c r="H65" s="55">
        <v>42863</v>
      </c>
      <c r="I65" s="12" t="s">
        <v>206</v>
      </c>
      <c r="J65" s="16" t="s">
        <v>813</v>
      </c>
      <c r="L65" s="55"/>
    </row>
    <row r="66" spans="1:12" s="16" customFormat="1" ht="15" customHeight="1" x14ac:dyDescent="0.2">
      <c r="A66" s="54">
        <v>64</v>
      </c>
      <c r="B66" s="53" t="s">
        <v>701</v>
      </c>
      <c r="C66" s="53" t="s">
        <v>735</v>
      </c>
      <c r="D66" s="53" t="s">
        <v>39</v>
      </c>
      <c r="E66" s="44">
        <v>0</v>
      </c>
      <c r="F66" s="44">
        <f t="shared" si="27"/>
        <v>125300</v>
      </c>
      <c r="G66" s="44">
        <v>125300</v>
      </c>
      <c r="H66" s="55">
        <v>42867</v>
      </c>
      <c r="I66" s="12" t="s">
        <v>887</v>
      </c>
      <c r="J66" s="16" t="s">
        <v>918</v>
      </c>
      <c r="L66" s="55"/>
    </row>
    <row r="67" spans="1:12" s="16" customFormat="1" ht="15" customHeight="1" x14ac:dyDescent="0.2">
      <c r="A67" s="54">
        <v>65</v>
      </c>
      <c r="B67" s="53" t="s">
        <v>701</v>
      </c>
      <c r="C67" s="53" t="s">
        <v>736</v>
      </c>
      <c r="D67" s="53" t="s">
        <v>39</v>
      </c>
      <c r="E67" s="44">
        <v>0</v>
      </c>
      <c r="F67" s="44">
        <f t="shared" ref="F67" si="28">G67-E67</f>
        <v>78000</v>
      </c>
      <c r="G67" s="44">
        <v>78000</v>
      </c>
      <c r="H67" s="55">
        <v>42867</v>
      </c>
      <c r="I67" s="12" t="s">
        <v>887</v>
      </c>
      <c r="J67" s="16" t="s">
        <v>918</v>
      </c>
      <c r="L67" s="55"/>
    </row>
    <row r="68" spans="1:12" s="16" customFormat="1" ht="15" customHeight="1" x14ac:dyDescent="0.2">
      <c r="A68" s="54">
        <v>66</v>
      </c>
      <c r="B68" s="53" t="s">
        <v>745</v>
      </c>
      <c r="C68" s="53" t="s">
        <v>746</v>
      </c>
      <c r="D68" s="53" t="s">
        <v>39</v>
      </c>
      <c r="E68" s="44">
        <v>0</v>
      </c>
      <c r="F68" s="44">
        <f t="shared" ref="F68" si="29">G68-E68</f>
        <v>60000</v>
      </c>
      <c r="G68" s="44">
        <v>60000</v>
      </c>
      <c r="H68" s="55">
        <v>42872</v>
      </c>
      <c r="I68" s="12" t="s">
        <v>42</v>
      </c>
      <c r="J68" s="16" t="s">
        <v>815</v>
      </c>
      <c r="L68" s="55"/>
    </row>
    <row r="69" spans="1:12" s="16" customFormat="1" ht="15" customHeight="1" x14ac:dyDescent="0.2">
      <c r="A69" s="54">
        <v>67</v>
      </c>
      <c r="B69" s="53" t="s">
        <v>747</v>
      </c>
      <c r="C69" s="53" t="s">
        <v>55</v>
      </c>
      <c r="D69" s="53" t="s">
        <v>39</v>
      </c>
      <c r="E69" s="44">
        <v>374020</v>
      </c>
      <c r="F69" s="44">
        <f t="shared" ref="F69" si="30">G69-E69</f>
        <v>297430</v>
      </c>
      <c r="G69" s="44">
        <v>671450</v>
      </c>
      <c r="H69" s="55">
        <v>42871</v>
      </c>
      <c r="I69" s="12" t="s">
        <v>206</v>
      </c>
      <c r="J69" s="16" t="s">
        <v>864</v>
      </c>
      <c r="L69" s="55"/>
    </row>
    <row r="70" spans="1:12" s="16" customFormat="1" ht="15" customHeight="1" x14ac:dyDescent="0.2">
      <c r="A70" s="54">
        <v>68</v>
      </c>
      <c r="B70" s="53" t="s">
        <v>748</v>
      </c>
      <c r="C70" s="53" t="s">
        <v>203</v>
      </c>
      <c r="D70" s="53" t="s">
        <v>302</v>
      </c>
      <c r="E70" s="44">
        <v>35000</v>
      </c>
      <c r="F70" s="44">
        <f t="shared" ref="F70" si="31">G70-E70</f>
        <v>0</v>
      </c>
      <c r="G70" s="44">
        <v>35000</v>
      </c>
      <c r="H70" s="55">
        <v>42867</v>
      </c>
      <c r="I70" s="12" t="s">
        <v>32</v>
      </c>
      <c r="J70" s="16" t="s">
        <v>814</v>
      </c>
      <c r="L70" s="55"/>
    </row>
    <row r="71" spans="1:12" s="16" customFormat="1" ht="15" customHeight="1" x14ac:dyDescent="0.2">
      <c r="A71" s="54">
        <v>69</v>
      </c>
      <c r="B71" s="53" t="s">
        <v>295</v>
      </c>
      <c r="C71" s="53" t="s">
        <v>819</v>
      </c>
      <c r="D71" s="53" t="s">
        <v>39</v>
      </c>
      <c r="E71" s="44">
        <v>31600</v>
      </c>
      <c r="F71" s="44">
        <f t="shared" ref="F71" si="32">G71-E71</f>
        <v>0</v>
      </c>
      <c r="G71" s="44">
        <v>31600</v>
      </c>
      <c r="H71" s="55">
        <v>42821</v>
      </c>
      <c r="I71" s="12" t="s">
        <v>271</v>
      </c>
      <c r="J71" s="16" t="s">
        <v>312</v>
      </c>
      <c r="L71" s="55"/>
    </row>
    <row r="72" spans="1:12" s="16" customFormat="1" ht="15" customHeight="1" x14ac:dyDescent="0.2">
      <c r="A72" s="54">
        <v>70</v>
      </c>
      <c r="B72" s="53" t="s">
        <v>857</v>
      </c>
      <c r="C72" s="53" t="s">
        <v>841</v>
      </c>
      <c r="D72" s="53" t="s">
        <v>39</v>
      </c>
      <c r="E72" s="44">
        <v>0</v>
      </c>
      <c r="F72" s="44">
        <f t="shared" ref="F72:F73" si="33">G72-E72</f>
        <v>940000</v>
      </c>
      <c r="G72" s="44">
        <v>940000</v>
      </c>
      <c r="H72" s="55">
        <v>42892</v>
      </c>
      <c r="I72" s="12" t="s">
        <v>78</v>
      </c>
      <c r="J72" s="16" t="s">
        <v>858</v>
      </c>
      <c r="L72" s="55"/>
    </row>
    <row r="73" spans="1:12" s="16" customFormat="1" ht="15" customHeight="1" x14ac:dyDescent="0.2">
      <c r="A73" s="54">
        <v>71</v>
      </c>
      <c r="B73" s="53" t="s">
        <v>108</v>
      </c>
      <c r="C73" s="53" t="s">
        <v>262</v>
      </c>
      <c r="D73" s="53" t="s">
        <v>302</v>
      </c>
      <c r="E73" s="44">
        <v>5000</v>
      </c>
      <c r="F73" s="44">
        <f t="shared" si="33"/>
        <v>0</v>
      </c>
      <c r="G73" s="44">
        <v>5000</v>
      </c>
      <c r="H73" s="55">
        <v>42893</v>
      </c>
      <c r="I73" s="12" t="s">
        <v>78</v>
      </c>
      <c r="J73" s="16" t="s">
        <v>854</v>
      </c>
      <c r="L73" s="55"/>
    </row>
    <row r="74" spans="1:12" s="16" customFormat="1" ht="15" customHeight="1" x14ac:dyDescent="0.2">
      <c r="A74" s="54">
        <v>72</v>
      </c>
      <c r="B74" s="53" t="s">
        <v>731</v>
      </c>
      <c r="C74" s="53" t="s">
        <v>842</v>
      </c>
      <c r="D74" s="53" t="s">
        <v>39</v>
      </c>
      <c r="E74" s="44">
        <v>0</v>
      </c>
      <c r="F74" s="44">
        <f t="shared" ref="F74" si="34">G74-E74</f>
        <v>446000</v>
      </c>
      <c r="G74" s="44">
        <v>446000</v>
      </c>
      <c r="H74" s="55">
        <v>42894</v>
      </c>
      <c r="I74" s="12" t="s">
        <v>78</v>
      </c>
      <c r="J74" s="16" t="s">
        <v>859</v>
      </c>
      <c r="L74" s="55"/>
    </row>
    <row r="75" spans="1:12" s="16" customFormat="1" ht="15" customHeight="1" x14ac:dyDescent="0.2">
      <c r="A75" s="54">
        <v>73</v>
      </c>
      <c r="B75" s="53" t="s">
        <v>784</v>
      </c>
      <c r="C75" s="53" t="s">
        <v>843</v>
      </c>
      <c r="D75" s="53" t="s">
        <v>39</v>
      </c>
      <c r="E75" s="44">
        <v>27500</v>
      </c>
      <c r="F75" s="44">
        <f t="shared" ref="F75" si="35">G75-E75</f>
        <v>0</v>
      </c>
      <c r="G75" s="44">
        <v>27500</v>
      </c>
      <c r="H75" s="55">
        <v>42892</v>
      </c>
      <c r="I75" s="12" t="s">
        <v>32</v>
      </c>
      <c r="J75" s="16" t="s">
        <v>860</v>
      </c>
      <c r="L75" s="55"/>
    </row>
    <row r="76" spans="1:12" s="16" customFormat="1" ht="15" customHeight="1" x14ac:dyDescent="0.2">
      <c r="A76" s="54">
        <v>74</v>
      </c>
      <c r="B76" s="53" t="s">
        <v>108</v>
      </c>
      <c r="C76" s="53" t="s">
        <v>262</v>
      </c>
      <c r="D76" s="53" t="s">
        <v>39</v>
      </c>
      <c r="E76" s="44">
        <v>10000</v>
      </c>
      <c r="F76" s="44">
        <f t="shared" ref="F76" si="36">G76-E76</f>
        <v>0</v>
      </c>
      <c r="G76" s="44">
        <v>10000</v>
      </c>
      <c r="H76" s="55">
        <v>42899</v>
      </c>
      <c r="I76" s="12" t="s">
        <v>78</v>
      </c>
      <c r="J76" s="16" t="s">
        <v>855</v>
      </c>
      <c r="L76" s="55"/>
    </row>
    <row r="77" spans="1:12" s="16" customFormat="1" ht="15" customHeight="1" x14ac:dyDescent="0.2">
      <c r="A77" s="54">
        <v>75</v>
      </c>
      <c r="B77" s="53" t="s">
        <v>269</v>
      </c>
      <c r="C77" s="53" t="s">
        <v>849</v>
      </c>
      <c r="D77" s="53" t="s">
        <v>39</v>
      </c>
      <c r="E77" s="44">
        <v>0</v>
      </c>
      <c r="F77" s="44">
        <f t="shared" ref="F77" si="37">G77-E77</f>
        <v>25200</v>
      </c>
      <c r="G77" s="44">
        <v>25200</v>
      </c>
      <c r="H77" s="55">
        <v>42899</v>
      </c>
      <c r="I77" s="12" t="s">
        <v>271</v>
      </c>
      <c r="J77" s="16" t="s">
        <v>861</v>
      </c>
      <c r="L77" s="55"/>
    </row>
    <row r="78" spans="1:12" s="16" customFormat="1" ht="15" customHeight="1" x14ac:dyDescent="0.2">
      <c r="A78" s="54">
        <v>76</v>
      </c>
      <c r="B78" s="53" t="s">
        <v>269</v>
      </c>
      <c r="C78" s="53" t="s">
        <v>850</v>
      </c>
      <c r="D78" s="53" t="s">
        <v>39</v>
      </c>
      <c r="E78" s="44">
        <v>18000</v>
      </c>
      <c r="F78" s="44">
        <f t="shared" ref="F78" si="38">G78-E78</f>
        <v>0</v>
      </c>
      <c r="G78" s="44">
        <v>18000</v>
      </c>
      <c r="H78" s="55">
        <v>42899</v>
      </c>
      <c r="I78" s="12" t="s">
        <v>271</v>
      </c>
      <c r="J78" s="16" t="s">
        <v>862</v>
      </c>
      <c r="L78" s="55"/>
    </row>
    <row r="79" spans="1:12" s="16" customFormat="1" ht="15" customHeight="1" x14ac:dyDescent="0.2">
      <c r="A79" s="54">
        <v>77</v>
      </c>
      <c r="B79" s="53" t="s">
        <v>660</v>
      </c>
      <c r="C79" s="53" t="s">
        <v>851</v>
      </c>
      <c r="D79" s="53" t="s">
        <v>39</v>
      </c>
      <c r="E79" s="44">
        <v>56800</v>
      </c>
      <c r="F79" s="44">
        <f t="shared" ref="F79" si="39">G79-E79</f>
        <v>0</v>
      </c>
      <c r="G79" s="44">
        <v>56800</v>
      </c>
      <c r="H79" s="55">
        <v>42902</v>
      </c>
      <c r="I79" s="12" t="s">
        <v>32</v>
      </c>
      <c r="J79" s="16" t="s">
        <v>863</v>
      </c>
      <c r="L79" s="55"/>
    </row>
    <row r="80" spans="1:12" s="16" customFormat="1" ht="15" customHeight="1" x14ac:dyDescent="0.2">
      <c r="A80" s="54">
        <v>78</v>
      </c>
      <c r="B80" s="53" t="s">
        <v>852</v>
      </c>
      <c r="C80" s="53" t="s">
        <v>853</v>
      </c>
      <c r="D80" s="53" t="s">
        <v>39</v>
      </c>
      <c r="E80" s="44">
        <v>5900</v>
      </c>
      <c r="F80" s="44">
        <f t="shared" ref="F80" si="40">G80-E80</f>
        <v>0</v>
      </c>
      <c r="G80" s="44">
        <v>5900</v>
      </c>
      <c r="H80" s="55">
        <v>42902</v>
      </c>
      <c r="I80" s="12" t="s">
        <v>78</v>
      </c>
      <c r="J80" s="16" t="s">
        <v>867</v>
      </c>
      <c r="L80" s="55"/>
    </row>
    <row r="81" spans="1:12" s="16" customFormat="1" ht="15" customHeight="1" x14ac:dyDescent="0.2">
      <c r="A81" s="54">
        <v>79</v>
      </c>
      <c r="B81" s="53" t="s">
        <v>148</v>
      </c>
      <c r="C81" s="53" t="s">
        <v>872</v>
      </c>
      <c r="D81" s="53" t="s">
        <v>39</v>
      </c>
      <c r="E81" s="44">
        <v>0</v>
      </c>
      <c r="F81" s="44">
        <f t="shared" ref="F81" si="41">G81-E81</f>
        <v>48000</v>
      </c>
      <c r="G81" s="44">
        <v>48000</v>
      </c>
      <c r="H81" s="55">
        <v>42908</v>
      </c>
      <c r="I81" s="12" t="s">
        <v>53</v>
      </c>
      <c r="J81" s="16" t="s">
        <v>885</v>
      </c>
      <c r="L81" s="55"/>
    </row>
    <row r="82" spans="1:12" s="16" customFormat="1" ht="15" customHeight="1" x14ac:dyDescent="0.2">
      <c r="A82" s="54">
        <v>80</v>
      </c>
      <c r="B82" s="53" t="s">
        <v>877</v>
      </c>
      <c r="C82" s="53" t="s">
        <v>268</v>
      </c>
      <c r="D82" s="53" t="s">
        <v>39</v>
      </c>
      <c r="E82" s="44">
        <v>33600</v>
      </c>
      <c r="F82" s="44">
        <f t="shared" ref="F82" si="42">G82-E82</f>
        <v>16800</v>
      </c>
      <c r="G82" s="44">
        <v>50400</v>
      </c>
      <c r="H82" s="55">
        <v>42906</v>
      </c>
      <c r="I82" s="12" t="s">
        <v>887</v>
      </c>
      <c r="J82" s="16" t="s">
        <v>1110</v>
      </c>
      <c r="L82" s="55"/>
    </row>
    <row r="83" spans="1:12" s="16" customFormat="1" ht="15" customHeight="1" x14ac:dyDescent="0.2">
      <c r="A83" s="54">
        <v>81</v>
      </c>
      <c r="B83" s="53" t="s">
        <v>878</v>
      </c>
      <c r="C83" s="53" t="s">
        <v>300</v>
      </c>
      <c r="D83" s="53" t="s">
        <v>39</v>
      </c>
      <c r="E83" s="44">
        <v>29500</v>
      </c>
      <c r="F83" s="44">
        <f t="shared" ref="F83" si="43">G83-E83</f>
        <v>0</v>
      </c>
      <c r="G83" s="44">
        <v>29500</v>
      </c>
      <c r="H83" s="55">
        <v>42908</v>
      </c>
      <c r="I83" s="12" t="s">
        <v>887</v>
      </c>
      <c r="J83" s="16" t="s">
        <v>886</v>
      </c>
      <c r="L83" s="55"/>
    </row>
    <row r="84" spans="1:12" s="16" customFormat="1" ht="15" customHeight="1" x14ac:dyDescent="0.2">
      <c r="A84" s="54">
        <v>82</v>
      </c>
      <c r="B84" s="53" t="s">
        <v>269</v>
      </c>
      <c r="C84" s="53" t="s">
        <v>1099</v>
      </c>
      <c r="D84" s="53" t="s">
        <v>39</v>
      </c>
      <c r="E84" s="44">
        <v>0</v>
      </c>
      <c r="F84" s="44">
        <f t="shared" ref="F84" si="44">G84-E84</f>
        <v>30000</v>
      </c>
      <c r="G84" s="44">
        <v>30000</v>
      </c>
      <c r="H84" s="55">
        <v>42906</v>
      </c>
      <c r="I84" s="12" t="s">
        <v>271</v>
      </c>
      <c r="J84" s="16" t="s">
        <v>888</v>
      </c>
      <c r="L84" s="55"/>
    </row>
    <row r="85" spans="1:12" s="16" customFormat="1" ht="15" customHeight="1" x14ac:dyDescent="0.2">
      <c r="A85" s="54">
        <v>83</v>
      </c>
      <c r="B85" s="53" t="s">
        <v>269</v>
      </c>
      <c r="C85" s="53" t="s">
        <v>880</v>
      </c>
      <c r="D85" s="53" t="s">
        <v>39</v>
      </c>
      <c r="E85" s="44">
        <v>0</v>
      </c>
      <c r="F85" s="44">
        <f t="shared" ref="F85" si="45">G85-E85</f>
        <v>45000</v>
      </c>
      <c r="G85" s="44">
        <v>45000</v>
      </c>
      <c r="H85" s="55">
        <v>42906</v>
      </c>
      <c r="I85" s="12" t="s">
        <v>271</v>
      </c>
      <c r="J85" s="16" t="s">
        <v>889</v>
      </c>
      <c r="L85" s="55"/>
    </row>
    <row r="86" spans="1:12" s="16" customFormat="1" ht="15" customHeight="1" x14ac:dyDescent="0.2">
      <c r="A86" s="54">
        <v>84</v>
      </c>
      <c r="B86" s="53" t="s">
        <v>280</v>
      </c>
      <c r="C86" s="53" t="s">
        <v>882</v>
      </c>
      <c r="D86" s="53" t="s">
        <v>39</v>
      </c>
      <c r="E86" s="44">
        <v>0</v>
      </c>
      <c r="F86" s="44">
        <f t="shared" ref="F86" si="46">G86-E86</f>
        <v>420000</v>
      </c>
      <c r="G86" s="44">
        <v>420000</v>
      </c>
      <c r="H86" s="55">
        <v>42914</v>
      </c>
      <c r="I86" s="12" t="s">
        <v>53</v>
      </c>
      <c r="J86" s="16" t="s">
        <v>1102</v>
      </c>
      <c r="L86" s="55"/>
    </row>
    <row r="87" spans="1:12" s="16" customFormat="1" ht="15" customHeight="1" x14ac:dyDescent="0.2">
      <c r="A87" s="54">
        <v>85</v>
      </c>
      <c r="B87" s="53" t="s">
        <v>883</v>
      </c>
      <c r="C87" s="53" t="s">
        <v>884</v>
      </c>
      <c r="D87" s="53" t="s">
        <v>39</v>
      </c>
      <c r="E87" s="44">
        <v>0</v>
      </c>
      <c r="F87" s="44">
        <f t="shared" ref="F87" si="47">G87-E87</f>
        <v>3255502</v>
      </c>
      <c r="G87" s="44">
        <v>3255502</v>
      </c>
      <c r="H87" s="55">
        <v>42916</v>
      </c>
      <c r="I87" s="12" t="s">
        <v>32</v>
      </c>
      <c r="J87" s="107"/>
      <c r="L87" s="55"/>
    </row>
    <row r="88" spans="1:12" s="16" customFormat="1" ht="15" customHeight="1" x14ac:dyDescent="0.2">
      <c r="A88" s="54">
        <v>86</v>
      </c>
      <c r="B88" s="53" t="s">
        <v>902</v>
      </c>
      <c r="C88" s="53" t="s">
        <v>256</v>
      </c>
      <c r="D88" s="53" t="s">
        <v>39</v>
      </c>
      <c r="E88" s="44">
        <v>0</v>
      </c>
      <c r="F88" s="44">
        <f t="shared" ref="F88" si="48">G88-E88</f>
        <v>72000</v>
      </c>
      <c r="G88" s="44">
        <v>72000</v>
      </c>
      <c r="H88" s="55">
        <v>42921</v>
      </c>
      <c r="I88" s="12" t="s">
        <v>887</v>
      </c>
      <c r="J88" s="16" t="s">
        <v>1107</v>
      </c>
      <c r="L88" s="55"/>
    </row>
    <row r="89" spans="1:12" s="16" customFormat="1" ht="15" customHeight="1" x14ac:dyDescent="0.2">
      <c r="A89" s="54">
        <v>87</v>
      </c>
      <c r="B89" s="53" t="s">
        <v>903</v>
      </c>
      <c r="C89" s="53" t="s">
        <v>380</v>
      </c>
      <c r="D89" s="53" t="s">
        <v>39</v>
      </c>
      <c r="E89" s="44">
        <v>72676.800000000003</v>
      </c>
      <c r="F89" s="44">
        <f t="shared" ref="F89:F90" si="49">G89-E89</f>
        <v>72676.800000000003</v>
      </c>
      <c r="G89" s="44">
        <v>145353.60000000001</v>
      </c>
      <c r="H89" s="55">
        <v>42923</v>
      </c>
      <c r="I89" s="12" t="s">
        <v>271</v>
      </c>
      <c r="J89" s="16" t="s">
        <v>1106</v>
      </c>
      <c r="L89" s="55"/>
    </row>
    <row r="90" spans="1:12" s="16" customFormat="1" ht="15" customHeight="1" x14ac:dyDescent="0.2">
      <c r="A90" s="54">
        <v>88</v>
      </c>
      <c r="B90" s="53" t="s">
        <v>265</v>
      </c>
      <c r="C90" s="53" t="s">
        <v>304</v>
      </c>
      <c r="D90" s="53" t="s">
        <v>39</v>
      </c>
      <c r="E90" s="44">
        <v>140000</v>
      </c>
      <c r="F90" s="44">
        <f t="shared" si="49"/>
        <v>0</v>
      </c>
      <c r="G90" s="44">
        <v>140000</v>
      </c>
      <c r="H90" s="55">
        <v>42926</v>
      </c>
      <c r="I90" s="12" t="s">
        <v>188</v>
      </c>
      <c r="J90" s="107"/>
      <c r="L90" s="55"/>
    </row>
    <row r="91" spans="1:12" s="16" customFormat="1" ht="15" customHeight="1" x14ac:dyDescent="0.2">
      <c r="A91" s="54">
        <v>89</v>
      </c>
      <c r="B91" s="53" t="s">
        <v>919</v>
      </c>
      <c r="C91" s="53" t="s">
        <v>920</v>
      </c>
      <c r="D91" s="53" t="s">
        <v>39</v>
      </c>
      <c r="E91" s="44">
        <v>0</v>
      </c>
      <c r="F91" s="44">
        <f t="shared" ref="F91" si="50">G91-E91</f>
        <v>170400</v>
      </c>
      <c r="G91" s="44">
        <v>170400</v>
      </c>
      <c r="H91" s="55">
        <v>42929</v>
      </c>
      <c r="I91" s="12" t="s">
        <v>53</v>
      </c>
      <c r="J91" s="16" t="s">
        <v>1098</v>
      </c>
      <c r="L91" s="55"/>
    </row>
    <row r="92" spans="1:12" s="16" customFormat="1" ht="15" customHeight="1" x14ac:dyDescent="0.2">
      <c r="A92" s="54">
        <v>90</v>
      </c>
      <c r="B92" s="53" t="s">
        <v>731</v>
      </c>
      <c r="C92" s="53" t="s">
        <v>921</v>
      </c>
      <c r="D92" s="53" t="s">
        <v>39</v>
      </c>
      <c r="E92" s="44">
        <v>24000</v>
      </c>
      <c r="F92" s="44">
        <f t="shared" ref="F92" si="51">G92-E92</f>
        <v>0</v>
      </c>
      <c r="G92" s="44">
        <v>24000</v>
      </c>
      <c r="H92" s="55">
        <v>42928</v>
      </c>
      <c r="I92" s="12" t="s">
        <v>78</v>
      </c>
      <c r="J92" s="16" t="s">
        <v>1100</v>
      </c>
      <c r="L92" s="55"/>
    </row>
    <row r="93" spans="1:12" s="16" customFormat="1" ht="15" customHeight="1" x14ac:dyDescent="0.2">
      <c r="A93" s="54">
        <v>91</v>
      </c>
      <c r="B93" s="53" t="s">
        <v>83</v>
      </c>
      <c r="C93" s="53" t="s">
        <v>922</v>
      </c>
      <c r="D93" s="53" t="s">
        <v>63</v>
      </c>
      <c r="E93" s="44">
        <v>0</v>
      </c>
      <c r="F93" s="44">
        <f t="shared" ref="F93:F94" si="52">G93-E93</f>
        <v>42000</v>
      </c>
      <c r="G93" s="44">
        <v>42000</v>
      </c>
      <c r="H93" s="55">
        <v>42930</v>
      </c>
      <c r="I93" s="12" t="s">
        <v>42</v>
      </c>
      <c r="J93" s="16" t="s">
        <v>1104</v>
      </c>
      <c r="L93" s="55"/>
    </row>
    <row r="94" spans="1:12" s="16" customFormat="1" ht="15" customHeight="1" x14ac:dyDescent="0.2">
      <c r="A94" s="54">
        <v>92</v>
      </c>
      <c r="B94" s="53" t="s">
        <v>923</v>
      </c>
      <c r="C94" s="53" t="s">
        <v>924</v>
      </c>
      <c r="D94" s="53" t="s">
        <v>39</v>
      </c>
      <c r="E94" s="44">
        <v>0</v>
      </c>
      <c r="F94" s="44">
        <f t="shared" si="52"/>
        <v>372000</v>
      </c>
      <c r="G94" s="44">
        <v>372000</v>
      </c>
      <c r="H94" s="55">
        <v>42933</v>
      </c>
      <c r="I94" s="12" t="s">
        <v>53</v>
      </c>
      <c r="J94" s="16" t="s">
        <v>1103</v>
      </c>
      <c r="L94" s="55"/>
    </row>
    <row r="95" spans="1:12" s="16" customFormat="1" ht="15" customHeight="1" x14ac:dyDescent="0.2">
      <c r="A95" s="54">
        <v>93</v>
      </c>
      <c r="B95" s="53" t="s">
        <v>940</v>
      </c>
      <c r="C95" s="53" t="s">
        <v>941</v>
      </c>
      <c r="D95" s="53" t="s">
        <v>39</v>
      </c>
      <c r="E95" s="44">
        <v>0</v>
      </c>
      <c r="F95" s="44">
        <f t="shared" ref="F95" si="53">G95-E95</f>
        <v>75000</v>
      </c>
      <c r="G95" s="44">
        <v>75000</v>
      </c>
      <c r="H95" s="55">
        <v>42933</v>
      </c>
      <c r="I95" s="12" t="s">
        <v>42</v>
      </c>
      <c r="J95" s="107"/>
      <c r="L95" s="55"/>
    </row>
    <row r="96" spans="1:12" s="16" customFormat="1" ht="15" customHeight="1" x14ac:dyDescent="0.2">
      <c r="A96" s="54">
        <v>94</v>
      </c>
      <c r="B96" s="53" t="s">
        <v>697</v>
      </c>
      <c r="C96" s="53" t="s">
        <v>942</v>
      </c>
      <c r="D96" s="53" t="s">
        <v>39</v>
      </c>
      <c r="E96" s="44">
        <v>0</v>
      </c>
      <c r="F96" s="44">
        <f t="shared" ref="F96" si="54">G96-E96</f>
        <v>89000</v>
      </c>
      <c r="G96" s="44">
        <v>89000</v>
      </c>
      <c r="H96" s="55">
        <v>42937</v>
      </c>
      <c r="I96" s="12" t="s">
        <v>42</v>
      </c>
      <c r="J96" s="16" t="s">
        <v>1101</v>
      </c>
      <c r="L96" s="55"/>
    </row>
    <row r="97" spans="1:13" s="16" customFormat="1" ht="15" customHeight="1" x14ac:dyDescent="0.2">
      <c r="A97" s="54">
        <v>95</v>
      </c>
      <c r="B97" s="53" t="s">
        <v>948</v>
      </c>
      <c r="C97" s="53" t="s">
        <v>949</v>
      </c>
      <c r="D97" s="53" t="s">
        <v>39</v>
      </c>
      <c r="E97" s="44">
        <v>0</v>
      </c>
      <c r="F97" s="44">
        <f t="shared" ref="F97" si="55">G97-E97</f>
        <v>35500</v>
      </c>
      <c r="G97" s="44">
        <v>35500</v>
      </c>
      <c r="H97" s="55">
        <v>42942</v>
      </c>
      <c r="I97" s="12" t="s">
        <v>950</v>
      </c>
      <c r="J97" s="16" t="s">
        <v>1105</v>
      </c>
      <c r="L97" s="55"/>
    </row>
    <row r="98" spans="1:13" s="16" customFormat="1" ht="15" customHeight="1" x14ac:dyDescent="0.2">
      <c r="A98" s="54">
        <v>96</v>
      </c>
      <c r="B98" s="53" t="s">
        <v>295</v>
      </c>
      <c r="C98" s="53" t="s">
        <v>954</v>
      </c>
      <c r="D98" s="53" t="s">
        <v>39</v>
      </c>
      <c r="E98" s="44">
        <v>0</v>
      </c>
      <c r="F98" s="44">
        <f t="shared" ref="F98" si="56">G98-E98</f>
        <v>25000</v>
      </c>
      <c r="G98" s="44">
        <v>25000</v>
      </c>
      <c r="H98" s="55">
        <v>42944</v>
      </c>
      <c r="I98" s="12" t="s">
        <v>271</v>
      </c>
      <c r="J98" s="16" t="s">
        <v>1108</v>
      </c>
      <c r="L98" s="55"/>
    </row>
    <row r="99" spans="1:13" s="16" customFormat="1" ht="15" x14ac:dyDescent="0.2">
      <c r="A99" s="54"/>
      <c r="B99" s="53"/>
      <c r="C99" s="53"/>
      <c r="D99" s="53"/>
      <c r="E99" s="44"/>
      <c r="F99" s="44"/>
      <c r="G99" s="44"/>
      <c r="H99" s="55"/>
      <c r="I99" s="12"/>
    </row>
    <row r="100" spans="1:13" ht="15" x14ac:dyDescent="0.25">
      <c r="A100" s="54"/>
      <c r="B100" s="16"/>
      <c r="C100" s="58" t="s">
        <v>14</v>
      </c>
      <c r="D100" s="58"/>
      <c r="E100" s="59">
        <f>SUBTOTAL(9,E5:E99)</f>
        <v>11634470.660000002</v>
      </c>
      <c r="F100" s="59">
        <f>SUBTOTAL(9,F5:F99)</f>
        <v>10907945.300000001</v>
      </c>
      <c r="G100" s="59">
        <f>SUBTOTAL(9,G5:G99)</f>
        <v>22542415.960000001</v>
      </c>
      <c r="H100" s="67"/>
      <c r="I100" s="60"/>
      <c r="J100" s="16"/>
      <c r="M100" s="69"/>
    </row>
    <row r="101" spans="1:13" x14ac:dyDescent="0.2">
      <c r="A101" s="6"/>
      <c r="B101" s="57"/>
      <c r="C101" s="53"/>
      <c r="D101" s="53"/>
      <c r="E101" s="44"/>
      <c r="F101" s="45"/>
      <c r="G101" s="44"/>
      <c r="H101" s="7"/>
      <c r="I101" s="7"/>
      <c r="J101" s="7"/>
    </row>
    <row r="102" spans="1:13" ht="15" x14ac:dyDescent="0.25">
      <c r="A102" s="6"/>
      <c r="B102" s="57"/>
      <c r="C102" s="7"/>
      <c r="D102" s="7"/>
      <c r="E102" s="59"/>
      <c r="F102" s="66"/>
      <c r="G102" s="11"/>
      <c r="H102" s="45"/>
      <c r="I102" s="7"/>
      <c r="J102" s="7"/>
    </row>
    <row r="103" spans="1:13" x14ac:dyDescent="0.2">
      <c r="A103" s="6"/>
      <c r="B103" s="57"/>
      <c r="C103" s="7"/>
      <c r="D103" s="7"/>
      <c r="E103" s="61"/>
      <c r="F103" s="7"/>
      <c r="G103" s="45"/>
      <c r="H103" s="45"/>
      <c r="I103" s="7"/>
      <c r="J103" s="7"/>
    </row>
    <row r="104" spans="1:13" ht="15" x14ac:dyDescent="0.25">
      <c r="B104" s="56"/>
      <c r="E104" s="63"/>
      <c r="F104" s="1"/>
      <c r="G104" s="11"/>
      <c r="H104" s="67"/>
    </row>
    <row r="105" spans="1:13" ht="15" x14ac:dyDescent="0.25">
      <c r="B105" s="56"/>
      <c r="E105" s="63"/>
      <c r="F105" s="1"/>
      <c r="G105" s="11"/>
      <c r="H105" s="67"/>
    </row>
    <row r="106" spans="1:13" s="78" customFormat="1" ht="15.75" x14ac:dyDescent="0.25">
      <c r="A106" s="77"/>
      <c r="B106" s="76"/>
      <c r="C106" s="75" t="s">
        <v>33</v>
      </c>
      <c r="D106" s="75"/>
      <c r="E106" s="76" t="s">
        <v>16</v>
      </c>
      <c r="F106" s="75" t="s">
        <v>21</v>
      </c>
      <c r="G106" s="75"/>
      <c r="H106" s="75"/>
      <c r="I106" s="75"/>
      <c r="J106" s="75"/>
    </row>
    <row r="107" spans="1:13" x14ac:dyDescent="0.2">
      <c r="B107" s="56"/>
      <c r="C107" s="20" t="s">
        <v>31</v>
      </c>
      <c r="D107" s="163">
        <f>E107/F107</f>
        <v>0.67342473890955745</v>
      </c>
      <c r="E107" s="88">
        <f>+SUMIF(I5:I100,"AV",$E$5:$E$100)</f>
        <v>3548280</v>
      </c>
      <c r="F107" s="31">
        <f>+SUMIF(I5:I100,"AV",$G$5:$G$100)</f>
        <v>5269007.5</v>
      </c>
      <c r="G107" s="46"/>
      <c r="H107" s="62"/>
      <c r="I107" s="62"/>
      <c r="J107" s="89"/>
    </row>
    <row r="108" spans="1:13" x14ac:dyDescent="0.2">
      <c r="B108" s="56"/>
      <c r="C108" s="20" t="s">
        <v>951</v>
      </c>
      <c r="D108" s="164" t="s">
        <v>809</v>
      </c>
      <c r="E108" s="88">
        <f>+SUMIF(I5:I100,"lr",$E$5:$E$100)</f>
        <v>0</v>
      </c>
      <c r="F108" s="31">
        <f>+SUMIF(I5:I100,"lr",$G$5:$G$100)</f>
        <v>35500</v>
      </c>
      <c r="G108" s="46"/>
      <c r="H108" s="62"/>
      <c r="I108" s="62"/>
      <c r="J108" s="89"/>
    </row>
    <row r="109" spans="1:13" x14ac:dyDescent="0.2">
      <c r="B109" s="56"/>
      <c r="C109" s="20" t="s">
        <v>41</v>
      </c>
      <c r="D109" s="163">
        <f t="shared" ref="D109:D116" si="57">E109/F109</f>
        <v>0.77325876970005081</v>
      </c>
      <c r="E109" s="88">
        <f>+SUMIF(I5:I100,"DS",$E$5:$E$100)</f>
        <v>1521000</v>
      </c>
      <c r="F109" s="31">
        <f>+SUMIF(I5:I100,"DS",$G$5:$G$100)</f>
        <v>1967000</v>
      </c>
      <c r="G109" s="46"/>
      <c r="I109" s="18"/>
      <c r="J109" s="89"/>
    </row>
    <row r="110" spans="1:13" x14ac:dyDescent="0.2">
      <c r="B110" s="56"/>
      <c r="C110" s="20" t="s">
        <v>43</v>
      </c>
      <c r="D110" s="163">
        <f t="shared" si="57"/>
        <v>0.18735497861550179</v>
      </c>
      <c r="E110" s="88">
        <f>+SUMIF(I5:I100,"FG",$E$5:$E$100)</f>
        <v>591382.76</v>
      </c>
      <c r="F110" s="31">
        <f>+SUMIF(I5:I100,"FG",$G$5:$G$100)</f>
        <v>3156482.76</v>
      </c>
      <c r="G110" s="46"/>
      <c r="H110" s="18"/>
      <c r="J110" s="89"/>
    </row>
    <row r="111" spans="1:13" x14ac:dyDescent="0.2">
      <c r="B111" s="56"/>
      <c r="C111" s="20" t="s">
        <v>790</v>
      </c>
      <c r="D111" s="163">
        <f t="shared" si="57"/>
        <v>1</v>
      </c>
      <c r="E111" s="88">
        <f>+SUMIF(I5:I100,"IR",$E$5:$E$100)</f>
        <v>136100</v>
      </c>
      <c r="F111" s="31">
        <f>+SUMIF(I5:I100,"IR",$G$5:$G$100)</f>
        <v>136100</v>
      </c>
      <c r="G111" s="46"/>
      <c r="J111" s="89"/>
    </row>
    <row r="112" spans="1:13" x14ac:dyDescent="0.2">
      <c r="B112" s="56"/>
      <c r="C112" s="20" t="s">
        <v>22</v>
      </c>
      <c r="D112" s="163">
        <f t="shared" si="57"/>
        <v>0.65294124250026664</v>
      </c>
      <c r="E112" s="88">
        <f>+SUMIF(I5:I100,"IS",$E$5:$E$100)</f>
        <v>372276.8</v>
      </c>
      <c r="F112" s="31">
        <f>+SUMIF(I5:I100,"IS",$G$5:$G$100)</f>
        <v>570153.6</v>
      </c>
      <c r="G112" s="46"/>
      <c r="J112" s="89"/>
    </row>
    <row r="113" spans="1:10" x14ac:dyDescent="0.2">
      <c r="B113" s="56"/>
      <c r="C113" s="20" t="s">
        <v>45</v>
      </c>
      <c r="D113" s="163">
        <f t="shared" si="57"/>
        <v>0.60293295488754139</v>
      </c>
      <c r="E113" s="88">
        <f>+SUMIF(I5:I100,"KS",$E$5:$E$100)</f>
        <v>532760</v>
      </c>
      <c r="F113" s="31">
        <f>+SUMIF(I5:I100,"KS",$G$5:$G$100)</f>
        <v>883614</v>
      </c>
      <c r="G113" s="46"/>
      <c r="J113" s="89"/>
    </row>
    <row r="114" spans="1:10" x14ac:dyDescent="0.2">
      <c r="B114" s="56"/>
      <c r="C114" s="20" t="s">
        <v>808</v>
      </c>
      <c r="D114" s="163">
        <f t="shared" si="57"/>
        <v>0.47407785412902065</v>
      </c>
      <c r="E114" s="88">
        <f>+SUMIF(I5:I100,"BAJÍO",$E$5:$E$100)</f>
        <v>418981</v>
      </c>
      <c r="F114" s="31">
        <f>+SUMIF(I5:I100,"BAJÍO",$G$5:$G$100)</f>
        <v>883781</v>
      </c>
      <c r="G114" s="46"/>
      <c r="J114" s="89"/>
    </row>
    <row r="115" spans="1:10" x14ac:dyDescent="0.2">
      <c r="B115" s="56"/>
      <c r="C115" s="20" t="s">
        <v>48</v>
      </c>
      <c r="D115" s="163">
        <f t="shared" si="57"/>
        <v>0.13180214809522872</v>
      </c>
      <c r="E115" s="88">
        <f>+SUMIF(I5:I100,"YH",$E$5:$E$100)</f>
        <v>521397.35</v>
      </c>
      <c r="F115" s="31">
        <f>+SUMIF(I5:I100,"YH",$G$5:$G$100)</f>
        <v>3955909.35</v>
      </c>
      <c r="G115" s="46"/>
      <c r="J115" s="89"/>
    </row>
    <row r="116" spans="1:10" x14ac:dyDescent="0.2">
      <c r="B116" s="56"/>
      <c r="C116" s="20" t="s">
        <v>35</v>
      </c>
      <c r="D116" s="163">
        <f t="shared" si="57"/>
        <v>0.70226660066102686</v>
      </c>
      <c r="E116" s="88">
        <f>+SUMIF(I5:I100,"RS",$E$5:$E$100)</f>
        <v>3992292.75</v>
      </c>
      <c r="F116" s="31">
        <f>+SUMIF(I5:I100,"RS",$G$5:$G$100)</f>
        <v>5684867.75</v>
      </c>
      <c r="G116" s="46"/>
      <c r="J116" s="89"/>
    </row>
    <row r="117" spans="1:10" x14ac:dyDescent="0.2">
      <c r="C117" s="68"/>
      <c r="D117" s="68"/>
      <c r="E117" s="43"/>
      <c r="F117" s="68"/>
      <c r="G117" s="47"/>
      <c r="J117" s="89"/>
    </row>
    <row r="118" spans="1:10" s="84" customFormat="1" ht="15.75" x14ac:dyDescent="0.25">
      <c r="A118" s="79"/>
      <c r="B118" s="80"/>
      <c r="C118" s="80" t="s">
        <v>23</v>
      </c>
      <c r="D118" s="83">
        <f>E118/F118</f>
        <v>0.51611462944542341</v>
      </c>
      <c r="E118" s="81">
        <f>SUM(E107:E117)</f>
        <v>11634470.66</v>
      </c>
      <c r="F118" s="82">
        <f>SUM(F107:F117)</f>
        <v>22542415.960000001</v>
      </c>
      <c r="G118" s="81"/>
      <c r="H118" s="83"/>
      <c r="I118" s="80"/>
      <c r="J118" s="89"/>
    </row>
    <row r="119" spans="1:10" x14ac:dyDescent="0.2">
      <c r="E119" s="65"/>
      <c r="F119" s="64"/>
      <c r="J119" s="89"/>
    </row>
    <row r="120" spans="1:10" x14ac:dyDescent="0.2">
      <c r="E120" s="18"/>
      <c r="F120" s="18"/>
      <c r="J120" s="89"/>
    </row>
    <row r="121" spans="1:10" x14ac:dyDescent="0.2">
      <c r="F121" s="71"/>
      <c r="J121" s="90"/>
    </row>
    <row r="122" spans="1:10" x14ac:dyDescent="0.2">
      <c r="E122" s="71"/>
      <c r="J122" s="7"/>
    </row>
    <row r="123" spans="1:10" x14ac:dyDescent="0.2">
      <c r="J123" s="7"/>
    </row>
    <row r="133" spans="1:12" s="16" customFormat="1" ht="15" customHeight="1" x14ac:dyDescent="0.2">
      <c r="A133" s="54">
        <v>14</v>
      </c>
      <c r="B133" s="53" t="s">
        <v>85</v>
      </c>
      <c r="C133" s="53" t="s">
        <v>166</v>
      </c>
      <c r="D133" s="53" t="s">
        <v>63</v>
      </c>
      <c r="E133" s="44">
        <v>87500</v>
      </c>
      <c r="F133" s="44">
        <f t="shared" ref="F133:F139" si="58">G133-E133</f>
        <v>0</v>
      </c>
      <c r="G133" s="44">
        <v>87500</v>
      </c>
      <c r="H133" s="55">
        <v>42765</v>
      </c>
      <c r="I133" s="12" t="s">
        <v>53</v>
      </c>
      <c r="J133" s="16" t="s">
        <v>171</v>
      </c>
    </row>
    <row r="134" spans="1:12" s="16" customFormat="1" ht="15" customHeight="1" x14ac:dyDescent="0.2">
      <c r="A134" s="54">
        <v>9</v>
      </c>
      <c r="B134" s="53" t="s">
        <v>74</v>
      </c>
      <c r="C134" s="53" t="s">
        <v>75</v>
      </c>
      <c r="D134" s="53" t="s">
        <v>63</v>
      </c>
      <c r="E134" s="44">
        <v>0</v>
      </c>
      <c r="F134" s="44">
        <f t="shared" si="58"/>
        <v>60000</v>
      </c>
      <c r="G134" s="44">
        <v>60000</v>
      </c>
      <c r="H134" s="55">
        <v>42738</v>
      </c>
      <c r="I134" s="12" t="s">
        <v>42</v>
      </c>
      <c r="J134" s="16" t="s">
        <v>192</v>
      </c>
    </row>
    <row r="135" spans="1:12" s="16" customFormat="1" ht="15" customHeight="1" x14ac:dyDescent="0.2">
      <c r="A135" s="54">
        <v>41</v>
      </c>
      <c r="B135" s="53" t="s">
        <v>295</v>
      </c>
      <c r="C135" s="53" t="s">
        <v>296</v>
      </c>
      <c r="D135" s="53" t="s">
        <v>39</v>
      </c>
      <c r="E135" s="44">
        <v>0</v>
      </c>
      <c r="F135" s="44">
        <f t="shared" si="58"/>
        <v>15250</v>
      </c>
      <c r="G135" s="44">
        <v>15250</v>
      </c>
      <c r="H135" s="55">
        <v>42821</v>
      </c>
      <c r="I135" s="12" t="s">
        <v>271</v>
      </c>
      <c r="J135" s="16" t="s">
        <v>312</v>
      </c>
      <c r="L135" s="55"/>
    </row>
    <row r="136" spans="1:12" s="16" customFormat="1" ht="15" customHeight="1" x14ac:dyDescent="0.2">
      <c r="A136" s="54">
        <v>42</v>
      </c>
      <c r="B136" s="53" t="s">
        <v>295</v>
      </c>
      <c r="C136" s="53" t="s">
        <v>297</v>
      </c>
      <c r="D136" s="53" t="s">
        <v>39</v>
      </c>
      <c r="E136" s="44">
        <v>0</v>
      </c>
      <c r="F136" s="44">
        <f t="shared" si="58"/>
        <v>22800</v>
      </c>
      <c r="G136" s="44">
        <v>22800</v>
      </c>
      <c r="H136" s="55">
        <v>42821</v>
      </c>
      <c r="I136" s="12" t="s">
        <v>271</v>
      </c>
      <c r="J136" s="16" t="s">
        <v>313</v>
      </c>
      <c r="L136" s="55"/>
    </row>
    <row r="137" spans="1:12" s="16" customFormat="1" ht="15" customHeight="1" x14ac:dyDescent="0.2">
      <c r="A137" s="54">
        <v>43</v>
      </c>
      <c r="B137" s="53" t="s">
        <v>295</v>
      </c>
      <c r="C137" s="53" t="s">
        <v>298</v>
      </c>
      <c r="D137" s="53" t="s">
        <v>39</v>
      </c>
      <c r="E137" s="44">
        <v>0</v>
      </c>
      <c r="F137" s="44">
        <f t="shared" si="58"/>
        <v>84000</v>
      </c>
      <c r="G137" s="44">
        <v>84000</v>
      </c>
      <c r="H137" s="55">
        <v>42821</v>
      </c>
      <c r="I137" s="12" t="s">
        <v>271</v>
      </c>
      <c r="J137" s="16" t="s">
        <v>314</v>
      </c>
      <c r="L137" s="55"/>
    </row>
    <row r="138" spans="1:12" s="16" customFormat="1" ht="15" customHeight="1" x14ac:dyDescent="0.2">
      <c r="A138" s="54">
        <v>44</v>
      </c>
      <c r="B138" s="53" t="s">
        <v>295</v>
      </c>
      <c r="C138" s="53" t="s">
        <v>299</v>
      </c>
      <c r="D138" s="53" t="s">
        <v>39</v>
      </c>
      <c r="E138" s="44">
        <v>0</v>
      </c>
      <c r="F138" s="44">
        <f t="shared" si="58"/>
        <v>34800</v>
      </c>
      <c r="G138" s="44">
        <v>34800</v>
      </c>
      <c r="H138" s="55">
        <v>42821</v>
      </c>
      <c r="I138" s="12" t="s">
        <v>271</v>
      </c>
      <c r="J138" s="16" t="s">
        <v>315</v>
      </c>
      <c r="L138" s="55"/>
    </row>
    <row r="139" spans="1:12" s="16" customFormat="1" ht="15" customHeight="1" x14ac:dyDescent="0.2">
      <c r="A139" s="54">
        <v>45</v>
      </c>
      <c r="B139" s="53" t="s">
        <v>295</v>
      </c>
      <c r="C139" s="53" t="s">
        <v>300</v>
      </c>
      <c r="D139" s="53" t="s">
        <v>39</v>
      </c>
      <c r="E139" s="44">
        <v>0</v>
      </c>
      <c r="F139" s="44">
        <f t="shared" si="58"/>
        <v>34800</v>
      </c>
      <c r="G139" s="44">
        <v>34800</v>
      </c>
      <c r="H139" s="55">
        <v>42821</v>
      </c>
      <c r="I139" s="12" t="s">
        <v>271</v>
      </c>
      <c r="J139" s="16" t="s">
        <v>316</v>
      </c>
      <c r="L139" s="55"/>
    </row>
  </sheetData>
  <autoFilter ref="B4:M98"/>
  <phoneticPr fontId="2" type="noConversion"/>
  <printOptions horizontalCentered="1" verticalCentered="1"/>
  <pageMargins left="0.19685039370078741" right="0.19685039370078741" top="0.19685039370078741" bottom="0.19685039370078741" header="0.19685039370078741" footer="0"/>
  <pageSetup scale="2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07"/>
  <sheetViews>
    <sheetView view="pageBreakPreview" zoomScaleNormal="100" zoomScaleSheetLayoutView="100" workbookViewId="0">
      <selection activeCell="E71" sqref="E71"/>
    </sheetView>
  </sheetViews>
  <sheetFormatPr baseColWidth="10" defaultRowHeight="12.75" x14ac:dyDescent="0.2"/>
  <cols>
    <col min="1" max="1" width="3" bestFit="1" customWidth="1"/>
    <col min="2" max="2" width="32.140625" bestFit="1" customWidth="1"/>
    <col min="3" max="3" width="3.140625" customWidth="1"/>
    <col min="4" max="9" width="15.5703125" customWidth="1"/>
    <col min="10" max="10" width="23.5703125" customWidth="1"/>
    <col min="12" max="12" width="38.140625" customWidth="1"/>
    <col min="13" max="13" width="1.42578125" customWidth="1"/>
    <col min="14" max="14" width="13.85546875" bestFit="1" customWidth="1"/>
    <col min="15" max="15" width="34" bestFit="1" customWidth="1"/>
    <col min="17" max="17" width="13.7109375" bestFit="1" customWidth="1"/>
    <col min="18" max="18" width="2" customWidth="1"/>
    <col min="20" max="20" width="5" customWidth="1"/>
  </cols>
  <sheetData>
    <row r="2" spans="1:18" x14ac:dyDescent="0.2">
      <c r="D2" s="1">
        <v>2017</v>
      </c>
      <c r="L2" s="1">
        <v>2016</v>
      </c>
    </row>
    <row r="3" spans="1:18" x14ac:dyDescent="0.2">
      <c r="B3" s="1" t="s">
        <v>12</v>
      </c>
      <c r="C3" s="124" t="s">
        <v>338</v>
      </c>
      <c r="D3" s="1" t="s">
        <v>13</v>
      </c>
      <c r="E3" s="1" t="s">
        <v>38</v>
      </c>
      <c r="F3" s="1" t="s">
        <v>18</v>
      </c>
      <c r="G3" s="1" t="s">
        <v>352</v>
      </c>
      <c r="J3" s="1" t="s">
        <v>12</v>
      </c>
      <c r="K3" s="124" t="s">
        <v>338</v>
      </c>
      <c r="L3" s="1" t="s">
        <v>13</v>
      </c>
      <c r="M3" s="1" t="s">
        <v>38</v>
      </c>
      <c r="N3" s="1" t="s">
        <v>18</v>
      </c>
      <c r="O3" s="1" t="s">
        <v>352</v>
      </c>
      <c r="R3" s="109"/>
    </row>
    <row r="4" spans="1:18" x14ac:dyDescent="0.2">
      <c r="A4">
        <v>1</v>
      </c>
      <c r="B4" s="110" t="s">
        <v>94</v>
      </c>
      <c r="C4" s="112" t="s">
        <v>339</v>
      </c>
      <c r="D4" t="s">
        <v>95</v>
      </c>
      <c r="E4" t="s">
        <v>39</v>
      </c>
      <c r="F4" s="108">
        <v>134000</v>
      </c>
      <c r="G4" s="109" t="s">
        <v>349</v>
      </c>
      <c r="I4">
        <v>1</v>
      </c>
      <c r="J4" s="110" t="s">
        <v>660</v>
      </c>
      <c r="K4" s="112" t="s">
        <v>339</v>
      </c>
      <c r="L4" t="s">
        <v>661</v>
      </c>
      <c r="M4" t="s">
        <v>39</v>
      </c>
      <c r="N4" s="108">
        <v>1477260</v>
      </c>
      <c r="O4" s="109"/>
      <c r="R4" s="109"/>
    </row>
    <row r="5" spans="1:18" x14ac:dyDescent="0.2">
      <c r="A5">
        <v>2</v>
      </c>
      <c r="B5" t="s">
        <v>216</v>
      </c>
      <c r="C5" s="112" t="s">
        <v>339</v>
      </c>
      <c r="D5" t="s">
        <v>217</v>
      </c>
      <c r="E5" t="s">
        <v>39</v>
      </c>
      <c r="F5" s="108">
        <v>33000</v>
      </c>
      <c r="G5" s="109" t="s">
        <v>349</v>
      </c>
      <c r="I5">
        <v>2</v>
      </c>
      <c r="J5" s="110" t="s">
        <v>36</v>
      </c>
      <c r="K5" s="112" t="s">
        <v>339</v>
      </c>
      <c r="L5" t="s">
        <v>669</v>
      </c>
      <c r="M5" t="s">
        <v>39</v>
      </c>
      <c r="N5" s="108">
        <v>1512000</v>
      </c>
      <c r="O5" s="109"/>
      <c r="R5" s="109"/>
    </row>
    <row r="6" spans="1:18" x14ac:dyDescent="0.2">
      <c r="A6">
        <v>3</v>
      </c>
      <c r="B6" t="s">
        <v>269</v>
      </c>
      <c r="C6" s="112" t="s">
        <v>339</v>
      </c>
      <c r="D6" t="s">
        <v>270</v>
      </c>
      <c r="E6" t="s">
        <v>39</v>
      </c>
      <c r="F6" s="108">
        <v>225800</v>
      </c>
      <c r="G6" s="109" t="s">
        <v>349</v>
      </c>
      <c r="I6">
        <v>3</v>
      </c>
      <c r="J6" s="110" t="s">
        <v>61</v>
      </c>
      <c r="K6" s="112" t="s">
        <v>339</v>
      </c>
      <c r="L6" t="s">
        <v>665</v>
      </c>
      <c r="M6" t="s">
        <v>63</v>
      </c>
      <c r="N6" s="108">
        <v>396576</v>
      </c>
      <c r="O6" s="109"/>
      <c r="R6" s="109"/>
    </row>
    <row r="7" spans="1:18" x14ac:dyDescent="0.2">
      <c r="A7">
        <v>4</v>
      </c>
      <c r="B7" s="110" t="s">
        <v>36</v>
      </c>
      <c r="C7" s="112" t="s">
        <v>339</v>
      </c>
      <c r="D7" t="s">
        <v>278</v>
      </c>
      <c r="E7" t="s">
        <v>39</v>
      </c>
      <c r="F7" s="108">
        <f>168000+218000</f>
        <v>386000</v>
      </c>
      <c r="G7" s="109" t="s">
        <v>350</v>
      </c>
      <c r="I7">
        <v>4</v>
      </c>
      <c r="J7" s="110" t="s">
        <v>265</v>
      </c>
      <c r="K7" s="112" t="s">
        <v>339</v>
      </c>
      <c r="L7" t="s">
        <v>658</v>
      </c>
      <c r="M7" t="s">
        <v>39</v>
      </c>
      <c r="N7" s="108">
        <v>4170672</v>
      </c>
      <c r="O7" s="109"/>
      <c r="R7" s="109"/>
    </row>
    <row r="8" spans="1:18" x14ac:dyDescent="0.2">
      <c r="B8" t="s">
        <v>36</v>
      </c>
      <c r="C8" s="112" t="s">
        <v>339</v>
      </c>
      <c r="D8" t="s">
        <v>201</v>
      </c>
      <c r="E8" t="s">
        <v>39</v>
      </c>
      <c r="F8" s="108">
        <v>61600</v>
      </c>
      <c r="G8" s="109" t="s">
        <v>350</v>
      </c>
      <c r="J8" t="s">
        <v>265</v>
      </c>
      <c r="K8" s="112" t="s">
        <v>339</v>
      </c>
      <c r="L8" t="s">
        <v>659</v>
      </c>
      <c r="M8" t="s">
        <v>39</v>
      </c>
      <c r="N8" s="108">
        <v>2262180</v>
      </c>
      <c r="O8" s="109"/>
      <c r="R8" s="109"/>
    </row>
    <row r="9" spans="1:18" x14ac:dyDescent="0.2">
      <c r="B9" t="s">
        <v>36</v>
      </c>
      <c r="C9" s="112" t="s">
        <v>339</v>
      </c>
      <c r="D9" t="s">
        <v>207</v>
      </c>
      <c r="E9" t="s">
        <v>39</v>
      </c>
      <c r="F9" s="108">
        <v>350000</v>
      </c>
      <c r="G9" s="109" t="s">
        <v>350</v>
      </c>
      <c r="I9">
        <v>5</v>
      </c>
      <c r="J9" t="s">
        <v>326</v>
      </c>
      <c r="K9" s="113" t="s">
        <v>340</v>
      </c>
      <c r="L9" t="s">
        <v>686</v>
      </c>
      <c r="M9" t="s">
        <v>39</v>
      </c>
      <c r="N9" s="108">
        <v>252000</v>
      </c>
      <c r="O9" s="109"/>
      <c r="R9" s="109"/>
    </row>
    <row r="10" spans="1:18" x14ac:dyDescent="0.2">
      <c r="A10">
        <v>5</v>
      </c>
      <c r="B10" s="110" t="s">
        <v>303</v>
      </c>
      <c r="C10" s="112" t="s">
        <v>339</v>
      </c>
      <c r="D10" t="s">
        <v>304</v>
      </c>
      <c r="E10" t="s">
        <v>39</v>
      </c>
      <c r="F10" s="108">
        <f>106400+11000</f>
        <v>117400</v>
      </c>
      <c r="G10" s="109" t="s">
        <v>349</v>
      </c>
      <c r="I10">
        <v>6</v>
      </c>
      <c r="J10" s="110" t="s">
        <v>319</v>
      </c>
      <c r="K10" s="112" t="s">
        <v>339</v>
      </c>
      <c r="L10" t="s">
        <v>683</v>
      </c>
      <c r="M10" t="s">
        <v>39</v>
      </c>
      <c r="N10" s="108">
        <v>407040</v>
      </c>
      <c r="O10" s="109"/>
      <c r="R10" s="109"/>
    </row>
    <row r="11" spans="1:18" x14ac:dyDescent="0.2">
      <c r="A11">
        <v>6</v>
      </c>
      <c r="B11" s="110" t="s">
        <v>61</v>
      </c>
      <c r="C11" s="112" t="s">
        <v>339</v>
      </c>
      <c r="D11" t="s">
        <v>62</v>
      </c>
      <c r="E11" t="s">
        <v>63</v>
      </c>
      <c r="F11" s="160">
        <f>429624+36052.27</f>
        <v>465676.27</v>
      </c>
      <c r="G11" s="109" t="s">
        <v>351</v>
      </c>
      <c r="I11">
        <v>7</v>
      </c>
      <c r="J11" s="110" t="s">
        <v>127</v>
      </c>
      <c r="K11" s="112" t="s">
        <v>339</v>
      </c>
      <c r="L11" t="s">
        <v>187</v>
      </c>
      <c r="M11" t="s">
        <v>39</v>
      </c>
      <c r="N11" s="108">
        <v>1830480</v>
      </c>
      <c r="O11" s="109"/>
      <c r="R11" s="109"/>
    </row>
    <row r="12" spans="1:18" x14ac:dyDescent="0.2">
      <c r="A12">
        <v>7</v>
      </c>
      <c r="B12" t="s">
        <v>102</v>
      </c>
      <c r="C12" s="112" t="s">
        <v>339</v>
      </c>
      <c r="D12" t="s">
        <v>98</v>
      </c>
      <c r="E12" t="s">
        <v>63</v>
      </c>
      <c r="F12" s="108">
        <v>438000</v>
      </c>
      <c r="G12" s="109" t="s">
        <v>350</v>
      </c>
      <c r="J12" t="s">
        <v>127</v>
      </c>
      <c r="K12" s="112" t="s">
        <v>339</v>
      </c>
      <c r="L12" t="s">
        <v>674</v>
      </c>
      <c r="M12" t="s">
        <v>39</v>
      </c>
      <c r="N12" s="108">
        <v>535589.13</v>
      </c>
      <c r="O12" s="109"/>
      <c r="R12" s="109"/>
    </row>
    <row r="13" spans="1:18" x14ac:dyDescent="0.2">
      <c r="B13" t="s">
        <v>102</v>
      </c>
      <c r="C13" s="112" t="s">
        <v>339</v>
      </c>
      <c r="D13" t="s">
        <v>202</v>
      </c>
      <c r="E13" t="s">
        <v>39</v>
      </c>
      <c r="F13" s="108">
        <v>32000</v>
      </c>
      <c r="G13" s="109" t="s">
        <v>350</v>
      </c>
      <c r="I13">
        <v>8</v>
      </c>
      <c r="J13" s="110" t="s">
        <v>40</v>
      </c>
      <c r="K13" s="112" t="s">
        <v>339</v>
      </c>
      <c r="L13" t="s">
        <v>675</v>
      </c>
      <c r="M13" t="s">
        <v>39</v>
      </c>
      <c r="N13" s="108">
        <v>421166.75</v>
      </c>
      <c r="O13" s="109"/>
      <c r="R13" s="109"/>
    </row>
    <row r="14" spans="1:18" x14ac:dyDescent="0.2">
      <c r="A14">
        <v>8</v>
      </c>
      <c r="B14" s="110" t="s">
        <v>265</v>
      </c>
      <c r="C14" s="112" t="s">
        <v>339</v>
      </c>
      <c r="D14" t="s">
        <v>266</v>
      </c>
      <c r="E14" t="s">
        <v>39</v>
      </c>
      <c r="F14" s="108">
        <v>3945525</v>
      </c>
      <c r="G14" s="109" t="s">
        <v>350</v>
      </c>
      <c r="I14">
        <v>9</v>
      </c>
      <c r="J14" s="110" t="s">
        <v>666</v>
      </c>
      <c r="K14" s="112" t="s">
        <v>339</v>
      </c>
      <c r="L14" t="s">
        <v>667</v>
      </c>
      <c r="M14" t="s">
        <v>39</v>
      </c>
      <c r="N14" s="108">
        <v>2500</v>
      </c>
      <c r="O14" s="109"/>
      <c r="R14" s="109"/>
    </row>
    <row r="15" spans="1:18" x14ac:dyDescent="0.2">
      <c r="A15">
        <v>9</v>
      </c>
      <c r="B15" t="s">
        <v>83</v>
      </c>
      <c r="C15" s="112" t="s">
        <v>339</v>
      </c>
      <c r="D15" t="s">
        <v>84</v>
      </c>
      <c r="E15" t="s">
        <v>39</v>
      </c>
      <c r="F15" s="108">
        <v>192000</v>
      </c>
      <c r="G15" s="109" t="s">
        <v>349</v>
      </c>
      <c r="I15">
        <v>10</v>
      </c>
      <c r="J15" t="s">
        <v>189</v>
      </c>
      <c r="K15" s="113" t="s">
        <v>340</v>
      </c>
      <c r="L15" t="s">
        <v>190</v>
      </c>
      <c r="M15" t="s">
        <v>39</v>
      </c>
      <c r="N15" s="108">
        <v>10500</v>
      </c>
      <c r="O15" s="109"/>
      <c r="R15" s="109"/>
    </row>
    <row r="16" spans="1:18" x14ac:dyDescent="0.2">
      <c r="B16" t="s">
        <v>83</v>
      </c>
      <c r="C16" s="112" t="s">
        <v>339</v>
      </c>
      <c r="D16" t="s">
        <v>305</v>
      </c>
      <c r="E16" t="s">
        <v>39</v>
      </c>
      <c r="F16" s="108">
        <v>112000</v>
      </c>
      <c r="G16" s="109" t="s">
        <v>349</v>
      </c>
      <c r="I16">
        <v>11</v>
      </c>
      <c r="J16" s="110" t="s">
        <v>670</v>
      </c>
      <c r="K16" s="112" t="s">
        <v>339</v>
      </c>
      <c r="L16" t="s">
        <v>671</v>
      </c>
      <c r="M16" s="109" t="s">
        <v>302</v>
      </c>
      <c r="N16" s="108">
        <v>38500</v>
      </c>
      <c r="O16" s="109"/>
      <c r="R16" s="109"/>
    </row>
    <row r="17" spans="1:18" x14ac:dyDescent="0.2">
      <c r="A17">
        <v>10</v>
      </c>
      <c r="B17" s="110" t="s">
        <v>152</v>
      </c>
      <c r="C17" s="112" t="s">
        <v>339</v>
      </c>
      <c r="D17" t="s">
        <v>153</v>
      </c>
      <c r="E17" t="s">
        <v>39</v>
      </c>
      <c r="F17" s="108">
        <v>324000</v>
      </c>
      <c r="G17" s="109" t="s">
        <v>349</v>
      </c>
      <c r="J17" t="s">
        <v>670</v>
      </c>
      <c r="K17" s="112" t="s">
        <v>339</v>
      </c>
      <c r="L17" t="s">
        <v>664</v>
      </c>
      <c r="M17" s="109" t="s">
        <v>302</v>
      </c>
      <c r="N17" s="108">
        <v>357455</v>
      </c>
      <c r="O17" s="109"/>
      <c r="R17" s="109"/>
    </row>
    <row r="18" spans="1:18" x14ac:dyDescent="0.2">
      <c r="A18">
        <v>11</v>
      </c>
      <c r="B18" s="56" t="s">
        <v>46</v>
      </c>
      <c r="C18" s="112" t="s">
        <v>339</v>
      </c>
      <c r="D18" t="s">
        <v>54</v>
      </c>
      <c r="E18" t="s">
        <v>39</v>
      </c>
      <c r="F18" s="108">
        <v>165000</v>
      </c>
      <c r="G18" s="109" t="s">
        <v>349</v>
      </c>
      <c r="I18">
        <v>12</v>
      </c>
      <c r="J18" s="110" t="s">
        <v>679</v>
      </c>
      <c r="K18" s="112" t="s">
        <v>339</v>
      </c>
      <c r="L18" t="s">
        <v>680</v>
      </c>
      <c r="M18" t="s">
        <v>39</v>
      </c>
      <c r="N18" s="108">
        <v>18000</v>
      </c>
      <c r="O18" s="109"/>
      <c r="R18" s="109"/>
    </row>
    <row r="19" spans="1:18" x14ac:dyDescent="0.2">
      <c r="A19">
        <v>12</v>
      </c>
      <c r="B19" s="110" t="s">
        <v>150</v>
      </c>
      <c r="C19" s="112" t="s">
        <v>339</v>
      </c>
      <c r="D19" t="s">
        <v>151</v>
      </c>
      <c r="E19" t="s">
        <v>39</v>
      </c>
      <c r="F19" s="108">
        <v>47600</v>
      </c>
      <c r="G19" s="109" t="s">
        <v>349</v>
      </c>
      <c r="I19">
        <v>13</v>
      </c>
      <c r="J19" t="s">
        <v>662</v>
      </c>
      <c r="K19" s="112" t="s">
        <v>339</v>
      </c>
      <c r="L19" t="s">
        <v>663</v>
      </c>
      <c r="M19" t="s">
        <v>39</v>
      </c>
      <c r="N19" s="108">
        <v>15000</v>
      </c>
      <c r="O19" s="109"/>
      <c r="R19" s="109"/>
    </row>
    <row r="20" spans="1:18" x14ac:dyDescent="0.2">
      <c r="A20">
        <v>13</v>
      </c>
      <c r="B20" s="110" t="s">
        <v>319</v>
      </c>
      <c r="C20" s="112" t="s">
        <v>339</v>
      </c>
      <c r="D20" t="s">
        <v>320</v>
      </c>
      <c r="E20" t="s">
        <v>39</v>
      </c>
      <c r="F20" s="108">
        <v>213696</v>
      </c>
      <c r="G20" s="109" t="s">
        <v>350</v>
      </c>
      <c r="I20">
        <v>14</v>
      </c>
      <c r="J20" t="s">
        <v>681</v>
      </c>
      <c r="K20" s="112" t="s">
        <v>339</v>
      </c>
      <c r="L20" t="s">
        <v>682</v>
      </c>
      <c r="M20" t="s">
        <v>39</v>
      </c>
      <c r="N20" s="108">
        <v>90000</v>
      </c>
      <c r="O20" s="109"/>
      <c r="R20" s="109"/>
    </row>
    <row r="21" spans="1:18" x14ac:dyDescent="0.2">
      <c r="B21" t="s">
        <v>319</v>
      </c>
      <c r="C21" s="112" t="s">
        <v>339</v>
      </c>
      <c r="D21" t="s">
        <v>321</v>
      </c>
      <c r="E21" t="s">
        <v>39</v>
      </c>
      <c r="F21" s="108">
        <v>4240</v>
      </c>
      <c r="G21" s="109" t="s">
        <v>351</v>
      </c>
      <c r="I21">
        <v>15</v>
      </c>
      <c r="J21" t="s">
        <v>672</v>
      </c>
      <c r="K21" s="112" t="s">
        <v>339</v>
      </c>
      <c r="L21" t="s">
        <v>673</v>
      </c>
      <c r="M21" t="s">
        <v>39</v>
      </c>
      <c r="N21" s="108">
        <v>88200</v>
      </c>
      <c r="O21" s="109"/>
      <c r="R21" s="109"/>
    </row>
    <row r="22" spans="1:18" x14ac:dyDescent="0.2">
      <c r="A22">
        <v>14</v>
      </c>
      <c r="B22" s="110" t="s">
        <v>127</v>
      </c>
      <c r="C22" s="112" t="s">
        <v>339</v>
      </c>
      <c r="D22" t="s">
        <v>187</v>
      </c>
      <c r="E22" t="s">
        <v>39</v>
      </c>
      <c r="F22" s="108">
        <f>1599342.75+200000</f>
        <v>1799342.75</v>
      </c>
      <c r="G22" s="109" t="s">
        <v>350</v>
      </c>
      <c r="I22">
        <v>16</v>
      </c>
      <c r="J22" s="110" t="s">
        <v>668</v>
      </c>
      <c r="K22" s="112" t="s">
        <v>339</v>
      </c>
      <c r="L22" t="s">
        <v>669</v>
      </c>
      <c r="M22" t="s">
        <v>39</v>
      </c>
      <c r="N22" s="108">
        <v>1121470.57</v>
      </c>
      <c r="O22" s="109"/>
      <c r="R22" s="109"/>
    </row>
    <row r="23" spans="1:18" x14ac:dyDescent="0.2">
      <c r="B23" t="s">
        <v>127</v>
      </c>
      <c r="C23" s="112" t="s">
        <v>339</v>
      </c>
      <c r="D23" t="s">
        <v>323</v>
      </c>
      <c r="E23" t="s">
        <v>39</v>
      </c>
      <c r="F23" s="108">
        <v>540000</v>
      </c>
      <c r="G23" s="109" t="s">
        <v>350</v>
      </c>
      <c r="I23">
        <v>17</v>
      </c>
      <c r="J23" s="110" t="s">
        <v>108</v>
      </c>
      <c r="K23" s="112" t="s">
        <v>339</v>
      </c>
      <c r="L23" t="s">
        <v>422</v>
      </c>
      <c r="M23" t="s">
        <v>39</v>
      </c>
      <c r="N23" s="108">
        <v>40160.400000000001</v>
      </c>
      <c r="O23" s="109"/>
      <c r="R23" s="109"/>
    </row>
    <row r="24" spans="1:18" x14ac:dyDescent="0.2">
      <c r="A24">
        <v>15</v>
      </c>
      <c r="B24" t="s">
        <v>255</v>
      </c>
      <c r="C24" s="112" t="s">
        <v>339</v>
      </c>
      <c r="D24" t="s">
        <v>256</v>
      </c>
      <c r="E24" t="s">
        <v>39</v>
      </c>
      <c r="F24" s="108">
        <v>70000</v>
      </c>
      <c r="G24" s="109" t="s">
        <v>349</v>
      </c>
      <c r="J24" t="s">
        <v>108</v>
      </c>
      <c r="K24" s="112" t="s">
        <v>339</v>
      </c>
      <c r="L24" t="s">
        <v>664</v>
      </c>
      <c r="M24" s="109" t="s">
        <v>302</v>
      </c>
      <c r="N24" s="108">
        <v>4500</v>
      </c>
      <c r="O24" s="109"/>
      <c r="R24" s="109"/>
    </row>
    <row r="25" spans="1:18" x14ac:dyDescent="0.2">
      <c r="A25">
        <v>16</v>
      </c>
      <c r="B25" s="110" t="s">
        <v>40</v>
      </c>
      <c r="C25" s="112" t="s">
        <v>339</v>
      </c>
      <c r="D25" t="s">
        <v>55</v>
      </c>
      <c r="E25" t="s">
        <v>39</v>
      </c>
      <c r="F25" s="160">
        <f>84233.35+16846.67</f>
        <v>101080.02</v>
      </c>
      <c r="G25" s="109" t="s">
        <v>349</v>
      </c>
      <c r="J25" t="s">
        <v>108</v>
      </c>
      <c r="K25" s="112" t="s">
        <v>339</v>
      </c>
      <c r="L25" t="s">
        <v>684</v>
      </c>
      <c r="M25" t="s">
        <v>39</v>
      </c>
      <c r="N25" s="108">
        <v>108500</v>
      </c>
      <c r="O25" s="109"/>
      <c r="R25" s="109"/>
    </row>
    <row r="26" spans="1:18" x14ac:dyDescent="0.2">
      <c r="A26">
        <v>17</v>
      </c>
      <c r="B26" t="s">
        <v>56</v>
      </c>
      <c r="C26" s="112" t="s">
        <v>339</v>
      </c>
      <c r="D26" t="s">
        <v>57</v>
      </c>
      <c r="E26" t="s">
        <v>39</v>
      </c>
      <c r="F26" s="108">
        <v>26000</v>
      </c>
      <c r="G26" s="109" t="s">
        <v>349</v>
      </c>
      <c r="J26" t="s">
        <v>108</v>
      </c>
      <c r="K26" s="112" t="s">
        <v>339</v>
      </c>
      <c r="L26" t="s">
        <v>685</v>
      </c>
      <c r="M26" t="s">
        <v>39</v>
      </c>
      <c r="N26" s="108">
        <v>55000</v>
      </c>
      <c r="O26" s="109"/>
      <c r="R26" s="109"/>
    </row>
    <row r="27" spans="1:18" x14ac:dyDescent="0.2">
      <c r="A27">
        <v>18</v>
      </c>
      <c r="B27" s="110" t="s">
        <v>280</v>
      </c>
      <c r="C27" s="112" t="s">
        <v>339</v>
      </c>
      <c r="D27" t="s">
        <v>281</v>
      </c>
      <c r="E27" t="s">
        <v>39</v>
      </c>
      <c r="F27" s="108">
        <v>113200</v>
      </c>
      <c r="G27" s="109" t="s">
        <v>349</v>
      </c>
      <c r="I27">
        <v>18</v>
      </c>
      <c r="J27" t="s">
        <v>677</v>
      </c>
      <c r="K27" s="112" t="s">
        <v>339</v>
      </c>
      <c r="L27" t="s">
        <v>678</v>
      </c>
      <c r="M27" t="s">
        <v>63</v>
      </c>
      <c r="N27" s="108">
        <v>50000</v>
      </c>
      <c r="O27" s="109"/>
      <c r="R27" s="109"/>
    </row>
    <row r="28" spans="1:18" x14ac:dyDescent="0.2">
      <c r="B28" t="s">
        <v>280</v>
      </c>
      <c r="C28" s="112" t="s">
        <v>339</v>
      </c>
      <c r="D28" t="s">
        <v>282</v>
      </c>
      <c r="E28" t="s">
        <v>63</v>
      </c>
      <c r="F28" s="108">
        <v>200000</v>
      </c>
      <c r="G28" s="109" t="s">
        <v>351</v>
      </c>
      <c r="I28">
        <v>19</v>
      </c>
      <c r="J28" t="s">
        <v>676</v>
      </c>
      <c r="K28" s="112" t="s">
        <v>339</v>
      </c>
      <c r="L28" t="s">
        <v>422</v>
      </c>
      <c r="M28" t="s">
        <v>63</v>
      </c>
      <c r="N28" s="108">
        <v>24000</v>
      </c>
      <c r="O28" s="109"/>
      <c r="R28" s="109"/>
    </row>
    <row r="29" spans="1:18" x14ac:dyDescent="0.2">
      <c r="B29" t="s">
        <v>280</v>
      </c>
      <c r="C29" s="112" t="s">
        <v>339</v>
      </c>
      <c r="D29" t="s">
        <v>283</v>
      </c>
      <c r="E29" t="s">
        <v>63</v>
      </c>
      <c r="F29" s="108">
        <v>520000</v>
      </c>
      <c r="G29" s="109" t="s">
        <v>351</v>
      </c>
      <c r="J29" s="1" t="s">
        <v>334</v>
      </c>
      <c r="K29" s="1"/>
      <c r="L29" s="1">
        <v>25</v>
      </c>
      <c r="N29" s="125">
        <f>SUM(N4:N28)</f>
        <v>15288749.850000001</v>
      </c>
    </row>
    <row r="30" spans="1:18" x14ac:dyDescent="0.2">
      <c r="B30" t="s">
        <v>280</v>
      </c>
      <c r="C30" s="112" t="s">
        <v>339</v>
      </c>
      <c r="D30" s="109" t="s">
        <v>743</v>
      </c>
      <c r="E30" t="s">
        <v>63</v>
      </c>
      <c r="F30" s="108">
        <v>247500</v>
      </c>
      <c r="G30" s="109" t="s">
        <v>349</v>
      </c>
      <c r="J30" s="1"/>
      <c r="K30" s="1"/>
      <c r="L30" s="1"/>
      <c r="N30" s="125"/>
    </row>
    <row r="31" spans="1:18" x14ac:dyDescent="0.2">
      <c r="A31">
        <v>19</v>
      </c>
      <c r="B31" s="110" t="s">
        <v>189</v>
      </c>
      <c r="C31" s="113" t="s">
        <v>340</v>
      </c>
      <c r="D31" t="s">
        <v>190</v>
      </c>
      <c r="E31" t="s">
        <v>39</v>
      </c>
      <c r="F31" s="108">
        <v>12500</v>
      </c>
      <c r="G31" s="109" t="s">
        <v>349</v>
      </c>
    </row>
    <row r="32" spans="1:18" x14ac:dyDescent="0.2">
      <c r="A32">
        <v>20</v>
      </c>
      <c r="B32" t="s">
        <v>267</v>
      </c>
      <c r="C32" s="112" t="s">
        <v>339</v>
      </c>
      <c r="D32" t="s">
        <v>268</v>
      </c>
      <c r="E32" t="s">
        <v>39</v>
      </c>
      <c r="F32" s="108">
        <v>45000</v>
      </c>
      <c r="G32" s="109" t="s">
        <v>349</v>
      </c>
      <c r="O32" s="18">
        <f>N29-N32</f>
        <v>15288749.850000001</v>
      </c>
    </row>
    <row r="33" spans="1:7" x14ac:dyDescent="0.2">
      <c r="A33">
        <v>21</v>
      </c>
      <c r="B33" s="110" t="s">
        <v>214</v>
      </c>
      <c r="C33" s="112" t="s">
        <v>339</v>
      </c>
      <c r="D33" t="s">
        <v>215</v>
      </c>
      <c r="E33" t="s">
        <v>302</v>
      </c>
      <c r="F33" s="108">
        <v>31500</v>
      </c>
      <c r="G33" s="109" t="s">
        <v>349</v>
      </c>
    </row>
    <row r="34" spans="1:7" x14ac:dyDescent="0.2">
      <c r="B34" t="s">
        <v>214</v>
      </c>
      <c r="C34" s="112" t="s">
        <v>339</v>
      </c>
      <c r="D34" t="s">
        <v>301</v>
      </c>
      <c r="E34" t="s">
        <v>302</v>
      </c>
      <c r="F34" s="108">
        <v>24500</v>
      </c>
      <c r="G34" s="109" t="s">
        <v>349</v>
      </c>
    </row>
    <row r="35" spans="1:7" x14ac:dyDescent="0.2">
      <c r="A35">
        <v>22</v>
      </c>
      <c r="B35" t="s">
        <v>204</v>
      </c>
      <c r="C35" s="112" t="s">
        <v>339</v>
      </c>
      <c r="D35" t="s">
        <v>205</v>
      </c>
      <c r="E35" t="s">
        <v>39</v>
      </c>
      <c r="F35" s="108">
        <v>37000</v>
      </c>
      <c r="G35" s="109" t="s">
        <v>349</v>
      </c>
    </row>
    <row r="36" spans="1:7" x14ac:dyDescent="0.2">
      <c r="A36">
        <v>23</v>
      </c>
      <c r="B36" s="110" t="s">
        <v>81</v>
      </c>
      <c r="C36" s="112" t="s">
        <v>339</v>
      </c>
      <c r="D36" t="s">
        <v>82</v>
      </c>
      <c r="E36" t="s">
        <v>39</v>
      </c>
      <c r="F36" s="108">
        <v>69600</v>
      </c>
      <c r="G36" s="109" t="s">
        <v>349</v>
      </c>
    </row>
    <row r="37" spans="1:7" x14ac:dyDescent="0.2">
      <c r="A37">
        <v>24</v>
      </c>
      <c r="B37" s="110" t="s">
        <v>108</v>
      </c>
      <c r="C37" s="112" t="s">
        <v>339</v>
      </c>
      <c r="D37" t="s">
        <v>109</v>
      </c>
      <c r="E37" t="s">
        <v>63</v>
      </c>
      <c r="F37" s="108">
        <v>45000</v>
      </c>
      <c r="G37" s="109" t="s">
        <v>349</v>
      </c>
    </row>
    <row r="38" spans="1:7" x14ac:dyDescent="0.2">
      <c r="A38">
        <v>25</v>
      </c>
      <c r="B38" t="s">
        <v>58</v>
      </c>
      <c r="C38" s="112" t="s">
        <v>339</v>
      </c>
      <c r="D38" t="s">
        <v>59</v>
      </c>
      <c r="E38" t="s">
        <v>39</v>
      </c>
      <c r="F38" s="108">
        <v>28500</v>
      </c>
      <c r="G38" s="109" t="s">
        <v>349</v>
      </c>
    </row>
    <row r="39" spans="1:7" x14ac:dyDescent="0.2">
      <c r="A39">
        <v>26</v>
      </c>
      <c r="B39" t="s">
        <v>295</v>
      </c>
      <c r="C39" s="112" t="s">
        <v>339</v>
      </c>
      <c r="D39" t="s">
        <v>296</v>
      </c>
      <c r="E39" t="s">
        <v>39</v>
      </c>
      <c r="F39" s="108">
        <v>15250</v>
      </c>
      <c r="G39" s="109" t="s">
        <v>349</v>
      </c>
    </row>
    <row r="40" spans="1:7" x14ac:dyDescent="0.2">
      <c r="B40" t="s">
        <v>295</v>
      </c>
      <c r="C40" s="112" t="s">
        <v>339</v>
      </c>
      <c r="D40" t="s">
        <v>297</v>
      </c>
      <c r="E40" t="s">
        <v>39</v>
      </c>
      <c r="F40" s="108">
        <v>22800</v>
      </c>
      <c r="G40" s="109" t="s">
        <v>349</v>
      </c>
    </row>
    <row r="41" spans="1:7" x14ac:dyDescent="0.2">
      <c r="B41" t="s">
        <v>295</v>
      </c>
      <c r="C41" s="112" t="s">
        <v>339</v>
      </c>
      <c r="D41" t="s">
        <v>298</v>
      </c>
      <c r="E41" t="s">
        <v>39</v>
      </c>
      <c r="F41" s="108">
        <v>84000</v>
      </c>
      <c r="G41" s="109" t="s">
        <v>349</v>
      </c>
    </row>
    <row r="42" spans="1:7" x14ac:dyDescent="0.2">
      <c r="B42" t="s">
        <v>295</v>
      </c>
      <c r="C42" s="112" t="s">
        <v>339</v>
      </c>
      <c r="D42" t="s">
        <v>299</v>
      </c>
      <c r="E42" t="s">
        <v>39</v>
      </c>
      <c r="F42" s="108">
        <v>34800</v>
      </c>
      <c r="G42" s="109" t="s">
        <v>349</v>
      </c>
    </row>
    <row r="43" spans="1:7" x14ac:dyDescent="0.2">
      <c r="B43" t="s">
        <v>295</v>
      </c>
      <c r="C43" s="112" t="s">
        <v>339</v>
      </c>
      <c r="D43" t="s">
        <v>300</v>
      </c>
      <c r="E43" t="s">
        <v>39</v>
      </c>
      <c r="F43" s="108">
        <v>34800</v>
      </c>
      <c r="G43" s="109" t="s">
        <v>349</v>
      </c>
    </row>
    <row r="44" spans="1:7" x14ac:dyDescent="0.2">
      <c r="A44">
        <v>27</v>
      </c>
      <c r="B44" s="110" t="s">
        <v>85</v>
      </c>
      <c r="C44" s="112" t="s">
        <v>339</v>
      </c>
      <c r="D44" t="s">
        <v>86</v>
      </c>
      <c r="E44" t="s">
        <v>39</v>
      </c>
      <c r="F44" s="160">
        <f>910000+226800</f>
        <v>1136800</v>
      </c>
      <c r="G44" s="109" t="s">
        <v>349</v>
      </c>
    </row>
    <row r="45" spans="1:7" x14ac:dyDescent="0.2">
      <c r="A45">
        <v>28</v>
      </c>
      <c r="B45" t="s">
        <v>100</v>
      </c>
      <c r="C45" s="112" t="s">
        <v>339</v>
      </c>
      <c r="D45" t="s">
        <v>101</v>
      </c>
      <c r="E45" t="s">
        <v>39</v>
      </c>
      <c r="F45" s="108">
        <v>110400</v>
      </c>
      <c r="G45" s="109" t="s">
        <v>349</v>
      </c>
    </row>
    <row r="46" spans="1:7" x14ac:dyDescent="0.2">
      <c r="A46">
        <v>29</v>
      </c>
      <c r="B46" t="s">
        <v>76</v>
      </c>
      <c r="C46" s="112" t="s">
        <v>339</v>
      </c>
      <c r="D46" t="s">
        <v>77</v>
      </c>
      <c r="E46" t="s">
        <v>39</v>
      </c>
      <c r="F46" s="108">
        <v>72000</v>
      </c>
      <c r="G46" s="109" t="s">
        <v>349</v>
      </c>
    </row>
    <row r="47" spans="1:7" x14ac:dyDescent="0.2">
      <c r="A47">
        <v>30</v>
      </c>
      <c r="B47" s="110" t="s">
        <v>148</v>
      </c>
      <c r="C47" s="113" t="s">
        <v>340</v>
      </c>
      <c r="D47" t="s">
        <v>149</v>
      </c>
      <c r="E47" t="s">
        <v>39</v>
      </c>
      <c r="F47" s="108">
        <v>120000</v>
      </c>
      <c r="G47" s="109" t="s">
        <v>349</v>
      </c>
    </row>
    <row r="48" spans="1:7" x14ac:dyDescent="0.2">
      <c r="A48">
        <v>31</v>
      </c>
      <c r="B48" t="s">
        <v>317</v>
      </c>
      <c r="C48" s="113" t="s">
        <v>340</v>
      </c>
      <c r="D48" t="s">
        <v>318</v>
      </c>
      <c r="E48" t="s">
        <v>39</v>
      </c>
      <c r="F48" s="108">
        <v>1000000</v>
      </c>
      <c r="G48" s="109" t="s">
        <v>349</v>
      </c>
    </row>
    <row r="49" spans="1:17" x14ac:dyDescent="0.2">
      <c r="A49">
        <v>32</v>
      </c>
      <c r="B49" t="s">
        <v>279</v>
      </c>
      <c r="C49" s="113" t="s">
        <v>340</v>
      </c>
      <c r="D49" t="s">
        <v>59</v>
      </c>
      <c r="E49" t="s">
        <v>39</v>
      </c>
      <c r="F49" s="108">
        <v>19000</v>
      </c>
      <c r="G49" s="109" t="s">
        <v>349</v>
      </c>
    </row>
    <row r="50" spans="1:17" x14ac:dyDescent="0.2">
      <c r="A50">
        <v>33</v>
      </c>
      <c r="B50" s="110" t="s">
        <v>145</v>
      </c>
      <c r="C50" s="112" t="s">
        <v>339</v>
      </c>
      <c r="D50" t="s">
        <v>146</v>
      </c>
      <c r="E50" t="s">
        <v>39</v>
      </c>
      <c r="F50" s="108">
        <v>18781</v>
      </c>
      <c r="G50" s="109" t="s">
        <v>349</v>
      </c>
    </row>
    <row r="51" spans="1:17" x14ac:dyDescent="0.2">
      <c r="A51">
        <v>34</v>
      </c>
      <c r="B51" s="161" t="s">
        <v>668</v>
      </c>
      <c r="C51" s="113" t="s">
        <v>339</v>
      </c>
      <c r="D51" s="109" t="s">
        <v>742</v>
      </c>
      <c r="E51" t="s">
        <v>39</v>
      </c>
      <c r="F51" s="108">
        <v>85593.81</v>
      </c>
      <c r="G51" s="109" t="s">
        <v>349</v>
      </c>
      <c r="H51">
        <v>34</v>
      </c>
      <c r="I51" t="s">
        <v>74</v>
      </c>
      <c r="J51" s="112" t="s">
        <v>339</v>
      </c>
      <c r="K51" t="s">
        <v>75</v>
      </c>
      <c r="L51" t="s">
        <v>63</v>
      </c>
      <c r="M51" s="108">
        <v>60000</v>
      </c>
      <c r="N51" s="109" t="s">
        <v>349</v>
      </c>
    </row>
    <row r="52" spans="1:17" x14ac:dyDescent="0.2">
      <c r="A52">
        <v>35</v>
      </c>
      <c r="B52" s="110" t="s">
        <v>79</v>
      </c>
      <c r="C52" s="112" t="s">
        <v>339</v>
      </c>
      <c r="D52" t="s">
        <v>80</v>
      </c>
      <c r="E52" t="s">
        <v>39</v>
      </c>
      <c r="F52" s="108">
        <v>28000</v>
      </c>
      <c r="G52" s="109" t="s">
        <v>349</v>
      </c>
    </row>
    <row r="53" spans="1:17" x14ac:dyDescent="0.2">
      <c r="B53" t="s">
        <v>79</v>
      </c>
      <c r="C53" s="112" t="s">
        <v>339</v>
      </c>
      <c r="D53" t="s">
        <v>203</v>
      </c>
      <c r="E53" t="s">
        <v>39</v>
      </c>
      <c r="F53" s="108">
        <v>48491.38</v>
      </c>
      <c r="G53" s="109" t="s">
        <v>349</v>
      </c>
    </row>
    <row r="54" spans="1:17" x14ac:dyDescent="0.2">
      <c r="A54">
        <v>36</v>
      </c>
      <c r="B54" t="s">
        <v>64</v>
      </c>
      <c r="C54" s="112" t="s">
        <v>339</v>
      </c>
      <c r="D54" t="s">
        <v>65</v>
      </c>
      <c r="E54" t="s">
        <v>39</v>
      </c>
      <c r="F54" s="108">
        <v>62400</v>
      </c>
      <c r="G54" s="109" t="s">
        <v>349</v>
      </c>
    </row>
    <row r="55" spans="1:17" x14ac:dyDescent="0.2">
      <c r="B55" s="109"/>
      <c r="C55" s="112"/>
      <c r="F55" s="108"/>
      <c r="G55" s="109"/>
    </row>
    <row r="56" spans="1:17" x14ac:dyDescent="0.2">
      <c r="C56" s="112"/>
      <c r="F56" s="108"/>
      <c r="G56" s="1">
        <v>2016</v>
      </c>
    </row>
    <row r="57" spans="1:17" x14ac:dyDescent="0.2">
      <c r="B57" s="1" t="s">
        <v>334</v>
      </c>
      <c r="C57" s="1"/>
      <c r="D57" s="1">
        <v>51</v>
      </c>
      <c r="F57" s="111">
        <f>SUM(F4:F54)</f>
        <v>14051376.23</v>
      </c>
      <c r="G57">
        <v>1041792.85</v>
      </c>
      <c r="H57" s="111">
        <f>F57-G57</f>
        <v>13009583.380000001</v>
      </c>
    </row>
    <row r="58" spans="1:17" x14ac:dyDescent="0.2">
      <c r="B58" s="1"/>
      <c r="C58" s="1"/>
      <c r="D58" s="1"/>
      <c r="F58" s="111"/>
    </row>
    <row r="59" spans="1:17" s="14" customFormat="1" ht="21.75" thickBot="1" x14ac:dyDescent="0.4">
      <c r="A59" s="2"/>
      <c r="B59" s="15" t="s">
        <v>15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s="7" customFormat="1" ht="15" x14ac:dyDescent="0.25">
      <c r="A60" s="4"/>
      <c r="B60" s="5" t="s">
        <v>687</v>
      </c>
      <c r="C60"/>
      <c r="D60"/>
      <c r="E60"/>
      <c r="F60"/>
      <c r="G60"/>
      <c r="H60"/>
      <c r="I60"/>
      <c r="J60"/>
    </row>
    <row r="61" spans="1:17" s="7" customFormat="1" ht="15" x14ac:dyDescent="0.25">
      <c r="A61" s="4"/>
      <c r="B61" s="5"/>
      <c r="C61"/>
      <c r="D61"/>
      <c r="E61"/>
      <c r="F61"/>
      <c r="G61"/>
      <c r="H61"/>
      <c r="I61"/>
      <c r="J61"/>
    </row>
    <row r="62" spans="1:17" s="7" customFormat="1" x14ac:dyDescent="0.2">
      <c r="A62" s="4"/>
      <c r="B62" s="114" t="s">
        <v>739</v>
      </c>
      <c r="C62" s="114"/>
      <c r="D62" s="114"/>
      <c r="E62" s="114"/>
      <c r="F62" s="114"/>
      <c r="G62" s="126"/>
      <c r="H62" s="126"/>
      <c r="I62" s="126"/>
      <c r="J62"/>
    </row>
    <row r="63" spans="1:17" s="7" customFormat="1" ht="15" x14ac:dyDescent="0.25">
      <c r="A63" s="4"/>
      <c r="B63" s="5"/>
      <c r="C63"/>
      <c r="D63"/>
      <c r="E63"/>
      <c r="F63"/>
      <c r="G63"/>
      <c r="H63"/>
      <c r="I63"/>
      <c r="J63"/>
    </row>
    <row r="64" spans="1:17" s="159" customFormat="1" ht="14.25" x14ac:dyDescent="0.2">
      <c r="A64" s="157"/>
      <c r="B64" s="158"/>
      <c r="C64" s="131"/>
      <c r="D64" s="151">
        <v>2016</v>
      </c>
      <c r="E64" s="151">
        <v>2017</v>
      </c>
      <c r="F64" s="131"/>
      <c r="G64" s="131"/>
      <c r="I64" s="131"/>
      <c r="J64" s="131"/>
    </row>
    <row r="65" spans="1:10" s="7" customFormat="1" x14ac:dyDescent="0.2">
      <c r="A65" s="4"/>
      <c r="B65" s="131" t="s">
        <v>740</v>
      </c>
      <c r="C65"/>
      <c r="D65" s="136">
        <v>15288749.85</v>
      </c>
      <c r="E65" s="136">
        <f>F57</f>
        <v>14051376.23</v>
      </c>
      <c r="F65"/>
      <c r="G65"/>
      <c r="I65"/>
      <c r="J65"/>
    </row>
    <row r="66" spans="1:10" s="7" customFormat="1" x14ac:dyDescent="0.2">
      <c r="A66" s="4"/>
      <c r="B66" s="131" t="s">
        <v>738</v>
      </c>
      <c r="C66"/>
      <c r="D66" s="136">
        <v>10989247</v>
      </c>
      <c r="E66" s="136">
        <f>6296529</f>
        <v>6296529</v>
      </c>
      <c r="F66"/>
      <c r="G66"/>
      <c r="I66"/>
      <c r="J66"/>
    </row>
    <row r="67" spans="1:10" s="7" customFormat="1" x14ac:dyDescent="0.2">
      <c r="A67" s="4"/>
      <c r="B67" s="131" t="s">
        <v>741</v>
      </c>
      <c r="C67"/>
      <c r="D67" s="136">
        <v>8191464</v>
      </c>
      <c r="E67" s="136">
        <f>5379429.7</f>
        <v>5379429.7000000002</v>
      </c>
      <c r="F67"/>
      <c r="G67"/>
      <c r="I67"/>
      <c r="J67"/>
    </row>
    <row r="68" spans="1:10" s="7" customFormat="1" ht="15" x14ac:dyDescent="0.25">
      <c r="A68" s="4"/>
      <c r="B68" s="5"/>
      <c r="C68"/>
      <c r="D68"/>
      <c r="E68"/>
      <c r="F68"/>
      <c r="G68"/>
      <c r="H68"/>
      <c r="I68"/>
      <c r="J68"/>
    </row>
    <row r="69" spans="1:10" s="7" customFormat="1" ht="15" x14ac:dyDescent="0.25">
      <c r="A69" s="4"/>
      <c r="B69" s="5"/>
      <c r="C69"/>
      <c r="D69"/>
      <c r="E69"/>
      <c r="F69"/>
      <c r="G69"/>
      <c r="H69"/>
      <c r="I69"/>
      <c r="J69"/>
    </row>
    <row r="70" spans="1:10" s="7" customFormat="1" ht="15" x14ac:dyDescent="0.25">
      <c r="A70" s="4"/>
      <c r="B70" s="5"/>
      <c r="C70"/>
      <c r="D70"/>
      <c r="E70"/>
      <c r="F70"/>
      <c r="G70"/>
      <c r="H70"/>
      <c r="I70"/>
      <c r="J70"/>
    </row>
    <row r="71" spans="1:10" s="7" customFormat="1" ht="15" x14ac:dyDescent="0.25">
      <c r="A71" s="4"/>
      <c r="B71" s="5"/>
      <c r="C71"/>
      <c r="D71"/>
      <c r="E71"/>
      <c r="F71"/>
      <c r="G71"/>
      <c r="H71"/>
      <c r="I71"/>
      <c r="J71"/>
    </row>
    <row r="72" spans="1:10" s="7" customFormat="1" ht="15" x14ac:dyDescent="0.25">
      <c r="A72" s="4"/>
      <c r="B72" s="5"/>
      <c r="C72"/>
      <c r="D72"/>
      <c r="E72"/>
      <c r="F72"/>
      <c r="G72"/>
      <c r="H72"/>
      <c r="I72"/>
      <c r="J72"/>
    </row>
    <row r="73" spans="1:10" s="7" customFormat="1" ht="15" x14ac:dyDescent="0.25">
      <c r="A73" s="4"/>
      <c r="B73" s="5"/>
      <c r="C73"/>
      <c r="D73"/>
      <c r="E73"/>
      <c r="F73"/>
      <c r="G73"/>
      <c r="H73"/>
      <c r="I73"/>
      <c r="J73"/>
    </row>
    <row r="74" spans="1:10" s="7" customFormat="1" ht="15" x14ac:dyDescent="0.25">
      <c r="A74" s="4"/>
      <c r="B74" s="5"/>
      <c r="C74"/>
      <c r="D74"/>
      <c r="E74"/>
      <c r="F74"/>
      <c r="G74"/>
      <c r="H74"/>
      <c r="I74"/>
      <c r="J74"/>
    </row>
    <row r="75" spans="1:10" s="7" customFormat="1" ht="15" x14ac:dyDescent="0.25">
      <c r="A75" s="4"/>
      <c r="B75" s="5"/>
      <c r="C75"/>
      <c r="D75"/>
      <c r="E75"/>
      <c r="F75"/>
      <c r="G75"/>
      <c r="H75"/>
      <c r="I75"/>
      <c r="J75"/>
    </row>
    <row r="76" spans="1:10" x14ac:dyDescent="0.2">
      <c r="I76" s="111"/>
    </row>
    <row r="77" spans="1:10" x14ac:dyDescent="0.2">
      <c r="I77" s="111"/>
    </row>
    <row r="78" spans="1:10" x14ac:dyDescent="0.2">
      <c r="B78" s="114" t="s">
        <v>353</v>
      </c>
      <c r="C78" s="114"/>
      <c r="D78" s="114"/>
      <c r="E78" s="114"/>
      <c r="F78" s="114"/>
      <c r="G78" s="126"/>
      <c r="H78" s="126"/>
      <c r="I78" s="126"/>
    </row>
    <row r="79" spans="1:10" s="127" customFormat="1" x14ac:dyDescent="0.2">
      <c r="D79" s="128">
        <v>2016</v>
      </c>
      <c r="E79" s="129"/>
      <c r="F79" s="130"/>
      <c r="G79" s="128">
        <v>2017</v>
      </c>
      <c r="H79" s="129"/>
      <c r="I79" s="130"/>
    </row>
    <row r="80" spans="1:10" s="131" customFormat="1" x14ac:dyDescent="0.2">
      <c r="D80" s="132" t="s">
        <v>345</v>
      </c>
      <c r="E80" s="133" t="s">
        <v>346</v>
      </c>
      <c r="F80" s="134" t="s">
        <v>347</v>
      </c>
      <c r="G80" s="132" t="s">
        <v>345</v>
      </c>
      <c r="H80" s="133" t="s">
        <v>346</v>
      </c>
      <c r="I80" s="134" t="s">
        <v>347</v>
      </c>
    </row>
    <row r="81" spans="2:9" s="131" customFormat="1" x14ac:dyDescent="0.2">
      <c r="B81" s="131" t="s">
        <v>336</v>
      </c>
      <c r="D81" s="135">
        <v>7</v>
      </c>
      <c r="E81" s="136">
        <v>529700</v>
      </c>
      <c r="F81" s="137">
        <f>E81/D81</f>
        <v>75671.428571428565</v>
      </c>
      <c r="G81" s="135">
        <v>16</v>
      </c>
      <c r="H81" s="136">
        <v>2859750</v>
      </c>
      <c r="I81" s="137">
        <f>H81/G81</f>
        <v>178734.375</v>
      </c>
    </row>
    <row r="82" spans="2:9" s="131" customFormat="1" x14ac:dyDescent="0.2">
      <c r="B82" s="138" t="s">
        <v>337</v>
      </c>
      <c r="C82" s="138"/>
      <c r="D82" s="139">
        <v>12</v>
      </c>
      <c r="E82" s="136">
        <v>14759049.85</v>
      </c>
      <c r="F82" s="137">
        <f>E82/D82</f>
        <v>1229920.8208333333</v>
      </c>
      <c r="G82" s="135">
        <v>20</v>
      </c>
      <c r="H82" s="136">
        <v>11191626.23</v>
      </c>
      <c r="I82" s="137">
        <f>H82/G82</f>
        <v>559581.31150000007</v>
      </c>
    </row>
    <row r="83" spans="2:9" s="131" customFormat="1" x14ac:dyDescent="0.2">
      <c r="B83" s="127" t="s">
        <v>335</v>
      </c>
      <c r="C83" s="127"/>
      <c r="D83" s="140">
        <f>SUM(D81:D82)</f>
        <v>19</v>
      </c>
      <c r="E83" s="141">
        <f>SUM(E81:E82)</f>
        <v>15288749.85</v>
      </c>
      <c r="F83" s="142"/>
      <c r="G83" s="140">
        <f>SUM(G81:G82)</f>
        <v>36</v>
      </c>
      <c r="H83" s="141">
        <f>SUM(H81:H82)</f>
        <v>14051376.23</v>
      </c>
      <c r="I83" s="143"/>
    </row>
    <row r="84" spans="2:9" s="131" customFormat="1" x14ac:dyDescent="0.2">
      <c r="B84" s="127"/>
      <c r="C84" s="127"/>
      <c r="D84" s="127"/>
      <c r="E84" s="127"/>
      <c r="F84" s="127"/>
      <c r="G84" s="127"/>
      <c r="H84" s="144"/>
    </row>
    <row r="85" spans="2:9" s="131" customFormat="1" x14ac:dyDescent="0.2">
      <c r="E85" s="154">
        <f>E81/$E$83</f>
        <v>3.4646390659599943E-2</v>
      </c>
      <c r="H85" s="154">
        <f>H81/$H$83</f>
        <v>0.20352098991516362</v>
      </c>
    </row>
    <row r="86" spans="2:9" s="131" customFormat="1" x14ac:dyDescent="0.2">
      <c r="E86" s="154">
        <f>E82/$E$83</f>
        <v>0.96535360934040004</v>
      </c>
      <c r="H86" s="154">
        <f>H82/$H$83</f>
        <v>0.79647901008483635</v>
      </c>
    </row>
    <row r="87" spans="2:9" s="131" customFormat="1" x14ac:dyDescent="0.2"/>
    <row r="88" spans="2:9" s="131" customFormat="1" x14ac:dyDescent="0.2"/>
    <row r="89" spans="2:9" s="127" customFormat="1" x14ac:dyDescent="0.2"/>
    <row r="90" spans="2:9" s="131" customFormat="1" x14ac:dyDescent="0.2"/>
    <row r="91" spans="2:9" s="131" customFormat="1" x14ac:dyDescent="0.2"/>
    <row r="92" spans="2:9" s="131" customFormat="1" x14ac:dyDescent="0.2"/>
    <row r="93" spans="2:9" s="131" customFormat="1" x14ac:dyDescent="0.2">
      <c r="B93" s="145" t="s">
        <v>354</v>
      </c>
      <c r="C93" s="145"/>
      <c r="D93" s="145"/>
      <c r="E93" s="145"/>
      <c r="F93" s="145"/>
      <c r="G93" s="146"/>
      <c r="H93" s="146"/>
      <c r="I93" s="147"/>
    </row>
    <row r="94" spans="2:9" s="127" customFormat="1" x14ac:dyDescent="0.2">
      <c r="D94" s="128">
        <v>2016</v>
      </c>
      <c r="E94" s="129"/>
      <c r="F94" s="130"/>
      <c r="G94" s="128">
        <v>2017</v>
      </c>
      <c r="H94" s="129"/>
      <c r="I94" s="130"/>
    </row>
    <row r="95" spans="2:9" s="131" customFormat="1" x14ac:dyDescent="0.2">
      <c r="B95" s="127"/>
      <c r="C95" s="127"/>
      <c r="D95" s="132" t="s">
        <v>345</v>
      </c>
      <c r="E95" s="133" t="s">
        <v>346</v>
      </c>
      <c r="F95" s="134" t="s">
        <v>347</v>
      </c>
      <c r="G95" s="132" t="s">
        <v>345</v>
      </c>
      <c r="H95" s="133" t="s">
        <v>346</v>
      </c>
      <c r="I95" s="134" t="s">
        <v>347</v>
      </c>
    </row>
    <row r="96" spans="2:9" s="127" customFormat="1" x14ac:dyDescent="0.2">
      <c r="B96" s="131" t="s">
        <v>341</v>
      </c>
      <c r="C96" s="131"/>
      <c r="D96" s="135">
        <v>2</v>
      </c>
      <c r="E96" s="136">
        <v>262500</v>
      </c>
      <c r="F96" s="137">
        <f>E96/D96</f>
        <v>131250</v>
      </c>
      <c r="G96" s="135">
        <v>4</v>
      </c>
      <c r="H96" s="136">
        <v>1151500</v>
      </c>
      <c r="I96" s="137">
        <f>H96/G96</f>
        <v>287875</v>
      </c>
    </row>
    <row r="97" spans="2:9" s="131" customFormat="1" x14ac:dyDescent="0.2">
      <c r="B97" s="131" t="s">
        <v>342</v>
      </c>
      <c r="D97" s="135">
        <v>17</v>
      </c>
      <c r="E97" s="136">
        <v>15026249.85</v>
      </c>
      <c r="F97" s="137">
        <f>E97/D97</f>
        <v>883897.04999999993</v>
      </c>
      <c r="G97" s="135">
        <v>32</v>
      </c>
      <c r="H97" s="136">
        <v>12899876.23</v>
      </c>
      <c r="I97" s="137">
        <f>H97/G97</f>
        <v>403121.13218750001</v>
      </c>
    </row>
    <row r="98" spans="2:9" s="131" customFormat="1" x14ac:dyDescent="0.2">
      <c r="B98" s="127" t="s">
        <v>335</v>
      </c>
      <c r="C98" s="127"/>
      <c r="D98" s="140">
        <f>SUM(D96:D97)</f>
        <v>19</v>
      </c>
      <c r="E98" s="141">
        <f>SUM(E96:E97)</f>
        <v>15288749.85</v>
      </c>
      <c r="F98" s="143"/>
      <c r="G98" s="140">
        <f>SUM(G96:G97)</f>
        <v>36</v>
      </c>
      <c r="H98" s="141">
        <f>SUM(H96:H97)</f>
        <v>14051376.23</v>
      </c>
      <c r="I98" s="143"/>
    </row>
    <row r="99" spans="2:9" s="131" customFormat="1" x14ac:dyDescent="0.2">
      <c r="B99" s="127"/>
      <c r="C99" s="127"/>
      <c r="D99" s="127"/>
      <c r="E99" s="127"/>
      <c r="G99" s="127"/>
      <c r="H99" s="144"/>
    </row>
    <row r="100" spans="2:9" s="131" customFormat="1" x14ac:dyDescent="0.2">
      <c r="E100" s="154">
        <f>E96/$E$98</f>
        <v>1.7169487536615038E-2</v>
      </c>
      <c r="H100" s="154">
        <f>H96/$H$98</f>
        <v>8.194926825327771E-2</v>
      </c>
    </row>
    <row r="101" spans="2:9" s="131" customFormat="1" x14ac:dyDescent="0.2">
      <c r="E101" s="154">
        <f>E97/$E$98</f>
        <v>0.98283051246338493</v>
      </c>
      <c r="H101" s="154">
        <f>H97/$H$98</f>
        <v>0.91805073174672225</v>
      </c>
    </row>
    <row r="102" spans="2:9" s="131" customFormat="1" x14ac:dyDescent="0.2"/>
    <row r="103" spans="2:9" s="131" customFormat="1" x14ac:dyDescent="0.2"/>
    <row r="104" spans="2:9" s="131" customFormat="1" x14ac:dyDescent="0.2"/>
    <row r="105" spans="2:9" s="131" customFormat="1" x14ac:dyDescent="0.2"/>
    <row r="106" spans="2:9" s="131" customFormat="1" x14ac:dyDescent="0.2"/>
    <row r="107" spans="2:9" s="131" customFormat="1" x14ac:dyDescent="0.2"/>
    <row r="108" spans="2:9" s="131" customFormat="1" x14ac:dyDescent="0.2"/>
    <row r="109" spans="2:9" s="131" customFormat="1" x14ac:dyDescent="0.2"/>
    <row r="110" spans="2:9" s="131" customFormat="1" x14ac:dyDescent="0.2"/>
    <row r="111" spans="2:9" s="131" customFormat="1" x14ac:dyDescent="0.2">
      <c r="B111" s="145" t="s">
        <v>355</v>
      </c>
      <c r="C111" s="145"/>
      <c r="D111" s="145"/>
      <c r="E111" s="145"/>
      <c r="F111" s="145"/>
      <c r="G111" s="146"/>
      <c r="H111" s="146"/>
      <c r="I111" s="146"/>
    </row>
    <row r="112" spans="2:9" s="127" customFormat="1" x14ac:dyDescent="0.2">
      <c r="D112" s="128">
        <v>2016</v>
      </c>
      <c r="E112" s="129"/>
      <c r="F112" s="130"/>
      <c r="G112" s="128">
        <v>2017</v>
      </c>
      <c r="H112" s="129"/>
      <c r="I112" s="130"/>
    </row>
    <row r="113" spans="2:9" s="131" customFormat="1" x14ac:dyDescent="0.2">
      <c r="B113" s="127"/>
      <c r="C113" s="127"/>
      <c r="D113" s="132" t="s">
        <v>344</v>
      </c>
      <c r="E113" s="133" t="s">
        <v>346</v>
      </c>
      <c r="F113" s="134" t="s">
        <v>347</v>
      </c>
      <c r="G113" s="132" t="s">
        <v>344</v>
      </c>
      <c r="H113" s="133" t="s">
        <v>346</v>
      </c>
      <c r="I113" s="134" t="s">
        <v>347</v>
      </c>
    </row>
    <row r="114" spans="2:9" s="131" customFormat="1" x14ac:dyDescent="0.2">
      <c r="B114" s="131" t="s">
        <v>343</v>
      </c>
      <c r="D114" s="135">
        <v>3</v>
      </c>
      <c r="E114" s="148">
        <v>400455</v>
      </c>
      <c r="F114" s="137">
        <f>E114/D114</f>
        <v>133485</v>
      </c>
      <c r="G114" s="135">
        <v>2</v>
      </c>
      <c r="H114" s="148">
        <v>56000</v>
      </c>
      <c r="I114" s="137">
        <f>H114/G114</f>
        <v>28000</v>
      </c>
    </row>
    <row r="115" spans="2:9" s="131" customFormat="1" x14ac:dyDescent="0.2">
      <c r="B115" s="131" t="s">
        <v>63</v>
      </c>
      <c r="D115" s="135">
        <v>3</v>
      </c>
      <c r="E115" s="148">
        <v>470576</v>
      </c>
      <c r="F115" s="137">
        <f>E115/D115</f>
        <v>156858.66666666666</v>
      </c>
      <c r="G115" s="135">
        <v>6</v>
      </c>
      <c r="H115" s="148">
        <v>1916176.27</v>
      </c>
      <c r="I115" s="137">
        <f>H115/G115</f>
        <v>319362.71166666667</v>
      </c>
    </row>
    <row r="116" spans="2:9" s="131" customFormat="1" x14ac:dyDescent="0.2">
      <c r="B116" s="131" t="s">
        <v>39</v>
      </c>
      <c r="D116" s="135">
        <v>19</v>
      </c>
      <c r="E116" s="148">
        <v>14417718.85</v>
      </c>
      <c r="F116" s="137">
        <f>E116/D116</f>
        <v>758827.30789473688</v>
      </c>
      <c r="G116" s="135">
        <v>43</v>
      </c>
      <c r="H116" s="148">
        <v>12079199.960000001</v>
      </c>
      <c r="I116" s="137">
        <f>H116/G116</f>
        <v>280911.62697674421</v>
      </c>
    </row>
    <row r="117" spans="2:9" s="131" customFormat="1" x14ac:dyDescent="0.2">
      <c r="B117" s="127" t="s">
        <v>348</v>
      </c>
      <c r="C117" s="127"/>
      <c r="D117" s="140">
        <f>SUBTOTAL(9,D114:D116)</f>
        <v>25</v>
      </c>
      <c r="E117" s="149">
        <f>SUBTOTAL(9,E114:E116)</f>
        <v>15288749.85</v>
      </c>
      <c r="F117" s="143"/>
      <c r="G117" s="140">
        <f>SUBTOTAL(9,G114:G116)</f>
        <v>51</v>
      </c>
      <c r="H117" s="149">
        <f>SUBTOTAL(9,H114:H116)</f>
        <v>14051376.23</v>
      </c>
      <c r="I117" s="143"/>
    </row>
    <row r="118" spans="2:9" s="131" customFormat="1" x14ac:dyDescent="0.2">
      <c r="E118" s="154">
        <f>E114/$E$117</f>
        <v>2.6192789072286379E-2</v>
      </c>
      <c r="H118" s="154">
        <f>H114/$H$98</f>
        <v>3.9853747478797667E-3</v>
      </c>
    </row>
    <row r="119" spans="2:9" s="131" customFormat="1" x14ac:dyDescent="0.2">
      <c r="E119" s="154">
        <f>E115/$E$117</f>
        <v>3.0779233398210124E-2</v>
      </c>
      <c r="H119" s="154">
        <f>H115/$H$98</f>
        <v>0.13636929498115075</v>
      </c>
    </row>
    <row r="120" spans="2:9" s="131" customFormat="1" x14ac:dyDescent="0.2">
      <c r="E120" s="154">
        <f>E116/$E$117</f>
        <v>0.94302797752950351</v>
      </c>
      <c r="H120" s="154">
        <f>H116/$H$98</f>
        <v>0.85964533027096957</v>
      </c>
    </row>
    <row r="121" spans="2:9" s="131" customFormat="1" x14ac:dyDescent="0.2"/>
    <row r="122" spans="2:9" s="131" customFormat="1" x14ac:dyDescent="0.2"/>
    <row r="123" spans="2:9" s="131" customFormat="1" x14ac:dyDescent="0.2"/>
    <row r="124" spans="2:9" s="131" customFormat="1" x14ac:dyDescent="0.2"/>
    <row r="125" spans="2:9" s="131" customFormat="1" x14ac:dyDescent="0.2"/>
    <row r="126" spans="2:9" s="131" customFormat="1" x14ac:dyDescent="0.2"/>
    <row r="127" spans="2:9" s="131" customFormat="1" x14ac:dyDescent="0.2">
      <c r="B127" s="145" t="s">
        <v>356</v>
      </c>
      <c r="C127" s="145"/>
      <c r="D127" s="145"/>
      <c r="E127" s="145"/>
      <c r="F127" s="145"/>
      <c r="G127" s="146"/>
      <c r="H127" s="146"/>
      <c r="I127" s="146"/>
    </row>
    <row r="128" spans="2:9" s="127" customFormat="1" x14ac:dyDescent="0.2">
      <c r="D128" s="150"/>
      <c r="E128" s="150"/>
      <c r="F128" s="150"/>
      <c r="G128" s="128">
        <v>2017</v>
      </c>
      <c r="H128" s="129"/>
      <c r="I128" s="130"/>
    </row>
    <row r="129" spans="2:9" s="131" customFormat="1" x14ac:dyDescent="0.2">
      <c r="D129" s="151"/>
      <c r="E129" s="151"/>
      <c r="F129" s="151"/>
      <c r="G129" s="132" t="s">
        <v>344</v>
      </c>
      <c r="H129" s="133" t="s">
        <v>346</v>
      </c>
      <c r="I129" s="134" t="s">
        <v>347</v>
      </c>
    </row>
    <row r="130" spans="2:9" s="131" customFormat="1" x14ac:dyDescent="0.2">
      <c r="B130" s="131" t="s">
        <v>349</v>
      </c>
      <c r="E130" s="152"/>
      <c r="F130" s="152"/>
      <c r="G130" s="135">
        <v>38</v>
      </c>
      <c r="H130" s="136">
        <v>5095296.21</v>
      </c>
      <c r="I130" s="137">
        <f>H130/G130</f>
        <v>134086.74236842105</v>
      </c>
    </row>
    <row r="131" spans="2:9" s="131" customFormat="1" x14ac:dyDescent="0.2">
      <c r="B131" s="131" t="s">
        <v>350</v>
      </c>
      <c r="E131" s="152"/>
      <c r="F131" s="152"/>
      <c r="G131" s="135">
        <v>9</v>
      </c>
      <c r="H131" s="136">
        <v>7766163.75</v>
      </c>
      <c r="I131" s="137">
        <f>H131/G131</f>
        <v>862907.08333333337</v>
      </c>
    </row>
    <row r="132" spans="2:9" s="131" customFormat="1" x14ac:dyDescent="0.2">
      <c r="B132" s="131" t="s">
        <v>351</v>
      </c>
      <c r="E132" s="152"/>
      <c r="F132" s="152"/>
      <c r="G132" s="135">
        <v>4</v>
      </c>
      <c r="H132" s="136">
        <v>1189916.27</v>
      </c>
      <c r="I132" s="137">
        <f>H132/G132</f>
        <v>297479.0675</v>
      </c>
    </row>
    <row r="133" spans="2:9" s="131" customFormat="1" x14ac:dyDescent="0.2">
      <c r="B133" s="127" t="s">
        <v>348</v>
      </c>
      <c r="C133" s="127"/>
      <c r="D133" s="127"/>
      <c r="E133" s="144"/>
      <c r="G133" s="140">
        <f>SUBTOTAL(9,G130:G132)</f>
        <v>51</v>
      </c>
      <c r="H133" s="141">
        <f>SUBTOTAL(9,H130:H132)</f>
        <v>14051376.23</v>
      </c>
      <c r="I133" s="143"/>
    </row>
    <row r="134" spans="2:9" s="131" customFormat="1" x14ac:dyDescent="0.2"/>
    <row r="135" spans="2:9" s="131" customFormat="1" x14ac:dyDescent="0.2"/>
    <row r="136" spans="2:9" s="131" customFormat="1" x14ac:dyDescent="0.2"/>
    <row r="137" spans="2:9" s="131" customFormat="1" x14ac:dyDescent="0.2"/>
    <row r="138" spans="2:9" s="131" customFormat="1" x14ac:dyDescent="0.2"/>
    <row r="139" spans="2:9" s="131" customFormat="1" x14ac:dyDescent="0.2"/>
    <row r="140" spans="2:9" s="131" customFormat="1" x14ac:dyDescent="0.2"/>
    <row r="141" spans="2:9" s="131" customFormat="1" x14ac:dyDescent="0.2"/>
    <row r="142" spans="2:9" s="131" customFormat="1" x14ac:dyDescent="0.2"/>
    <row r="143" spans="2:9" s="131" customFormat="1" x14ac:dyDescent="0.2">
      <c r="B143" s="127" t="s">
        <v>357</v>
      </c>
      <c r="C143" s="127"/>
      <c r="D143" s="127"/>
      <c r="E143" s="127"/>
      <c r="H143" s="144">
        <v>9986534.5566212647</v>
      </c>
    </row>
    <row r="144" spans="2:9" s="131" customFormat="1" x14ac:dyDescent="0.2">
      <c r="B144" s="127" t="s">
        <v>358</v>
      </c>
      <c r="C144" s="127"/>
      <c r="D144" s="127"/>
      <c r="E144" s="127"/>
      <c r="H144" s="144">
        <v>5457855.2999999998</v>
      </c>
    </row>
    <row r="145" spans="2:12" s="131" customFormat="1" x14ac:dyDescent="0.2"/>
    <row r="146" spans="2:12" s="131" customFormat="1" x14ac:dyDescent="0.2"/>
    <row r="147" spans="2:12" s="131" customFormat="1" x14ac:dyDescent="0.2">
      <c r="F147" s="151" t="s">
        <v>363</v>
      </c>
      <c r="G147" s="151" t="s">
        <v>346</v>
      </c>
      <c r="H147" s="127" t="s">
        <v>359</v>
      </c>
    </row>
    <row r="148" spans="2:12" s="131" customFormat="1" x14ac:dyDescent="0.2">
      <c r="B148" s="131" t="s">
        <v>360</v>
      </c>
      <c r="F148" s="131">
        <v>5</v>
      </c>
      <c r="G148" s="152">
        <v>804767.5</v>
      </c>
      <c r="H148" s="131" t="s">
        <v>364</v>
      </c>
    </row>
    <row r="149" spans="2:12" s="131" customFormat="1" x14ac:dyDescent="0.2">
      <c r="B149" s="131" t="s">
        <v>362</v>
      </c>
      <c r="F149" s="131">
        <v>11</v>
      </c>
      <c r="G149" s="152">
        <v>1794900</v>
      </c>
      <c r="H149" s="131" t="s">
        <v>365</v>
      </c>
    </row>
    <row r="150" spans="2:12" s="131" customFormat="1" x14ac:dyDescent="0.2">
      <c r="B150" s="131" t="s">
        <v>361</v>
      </c>
      <c r="F150" s="131">
        <v>81</v>
      </c>
      <c r="G150" s="153">
        <v>2858187.8</v>
      </c>
      <c r="H150" s="131" t="s">
        <v>366</v>
      </c>
    </row>
    <row r="151" spans="2:12" s="131" customFormat="1" x14ac:dyDescent="0.2">
      <c r="G151" s="144">
        <f>SUM(G148:G150)</f>
        <v>5457855.2999999998</v>
      </c>
    </row>
    <row r="152" spans="2:12" s="131" customFormat="1" x14ac:dyDescent="0.2"/>
    <row r="153" spans="2:12" s="131" customFormat="1" x14ac:dyDescent="0.2"/>
    <row r="155" spans="2:12" ht="15" x14ac:dyDescent="0.25">
      <c r="B155" s="115" t="s">
        <v>367</v>
      </c>
      <c r="C155" s="115"/>
      <c r="D155" s="115"/>
      <c r="E155" s="115"/>
      <c r="F155" s="115" t="s">
        <v>368</v>
      </c>
      <c r="G155" s="115" t="s">
        <v>369</v>
      </c>
      <c r="H155" s="115" t="s">
        <v>370</v>
      </c>
      <c r="I155" s="115" t="s">
        <v>371</v>
      </c>
      <c r="J155" s="115" t="s">
        <v>346</v>
      </c>
      <c r="K155" s="115" t="s">
        <v>372</v>
      </c>
      <c r="L155" s="115" t="s">
        <v>373</v>
      </c>
    </row>
    <row r="156" spans="2:12" x14ac:dyDescent="0.2">
      <c r="B156" s="116" t="s">
        <v>374</v>
      </c>
      <c r="C156" s="116"/>
      <c r="D156" s="116"/>
      <c r="E156" s="116"/>
      <c r="F156" s="116" t="s">
        <v>375</v>
      </c>
      <c r="G156" s="116" t="s">
        <v>376</v>
      </c>
      <c r="H156" s="116" t="s">
        <v>377</v>
      </c>
      <c r="I156" s="116" t="s">
        <v>378</v>
      </c>
      <c r="J156" s="117">
        <v>265500</v>
      </c>
      <c r="K156" s="118">
        <v>0.9</v>
      </c>
      <c r="L156" s="119">
        <f>J156*K156</f>
        <v>238950</v>
      </c>
    </row>
    <row r="157" spans="2:12" x14ac:dyDescent="0.2">
      <c r="B157" s="116" t="s">
        <v>379</v>
      </c>
      <c r="C157" s="116"/>
      <c r="D157" s="116"/>
      <c r="E157" s="116"/>
      <c r="F157" s="116" t="s">
        <v>380</v>
      </c>
      <c r="G157" s="116" t="s">
        <v>381</v>
      </c>
      <c r="H157" s="116" t="s">
        <v>63</v>
      </c>
      <c r="I157" s="116" t="s">
        <v>382</v>
      </c>
      <c r="J157" s="117">
        <v>292600</v>
      </c>
      <c r="K157" s="118">
        <v>0.5</v>
      </c>
      <c r="L157" s="119">
        <f t="shared" ref="L157:L220" si="0">J157*K157</f>
        <v>146300</v>
      </c>
    </row>
    <row r="158" spans="2:12" x14ac:dyDescent="0.2">
      <c r="B158" s="116" t="s">
        <v>383</v>
      </c>
      <c r="C158" s="116"/>
      <c r="D158" s="116"/>
      <c r="E158" s="116"/>
      <c r="F158" s="116" t="s">
        <v>384</v>
      </c>
      <c r="G158" s="116" t="s">
        <v>385</v>
      </c>
      <c r="H158" s="116" t="s">
        <v>386</v>
      </c>
      <c r="I158" s="116" t="s">
        <v>387</v>
      </c>
      <c r="J158" s="117">
        <v>60000</v>
      </c>
      <c r="K158" s="118">
        <v>0.5</v>
      </c>
      <c r="L158" s="119">
        <f t="shared" si="0"/>
        <v>30000</v>
      </c>
    </row>
    <row r="159" spans="2:12" x14ac:dyDescent="0.2">
      <c r="B159" s="116" t="s">
        <v>388</v>
      </c>
      <c r="C159" s="116"/>
      <c r="D159" s="116"/>
      <c r="E159" s="116"/>
      <c r="F159" s="116" t="s">
        <v>389</v>
      </c>
      <c r="G159" s="116" t="s">
        <v>390</v>
      </c>
      <c r="H159" s="116" t="s">
        <v>386</v>
      </c>
      <c r="I159" s="116" t="s">
        <v>378</v>
      </c>
      <c r="J159" s="117">
        <v>348000</v>
      </c>
      <c r="K159" s="118">
        <v>0.5</v>
      </c>
      <c r="L159" s="119">
        <f t="shared" si="0"/>
        <v>174000</v>
      </c>
    </row>
    <row r="160" spans="2:12" x14ac:dyDescent="0.2">
      <c r="B160" s="116" t="s">
        <v>391</v>
      </c>
      <c r="C160" s="116"/>
      <c r="D160" s="116"/>
      <c r="E160" s="116"/>
      <c r="F160" s="116" t="s">
        <v>392</v>
      </c>
      <c r="G160" s="116" t="s">
        <v>393</v>
      </c>
      <c r="H160" s="116" t="s">
        <v>386</v>
      </c>
      <c r="I160" s="116" t="s">
        <v>394</v>
      </c>
      <c r="J160" s="117">
        <v>431035</v>
      </c>
      <c r="K160" s="118">
        <v>0.5</v>
      </c>
      <c r="L160" s="119">
        <f t="shared" si="0"/>
        <v>215517.5</v>
      </c>
    </row>
    <row r="161" spans="2:12" x14ac:dyDescent="0.2">
      <c r="B161" s="120" t="s">
        <v>395</v>
      </c>
      <c r="C161" s="120"/>
      <c r="D161" s="120"/>
      <c r="E161" s="120"/>
      <c r="F161" s="120" t="s">
        <v>396</v>
      </c>
      <c r="G161" s="120" t="s">
        <v>397</v>
      </c>
      <c r="H161" s="120" t="s">
        <v>377</v>
      </c>
      <c r="I161" s="120" t="s">
        <v>378</v>
      </c>
      <c r="J161" s="121">
        <v>4540000</v>
      </c>
      <c r="K161" s="122">
        <v>0.3</v>
      </c>
      <c r="L161" s="123">
        <f t="shared" si="0"/>
        <v>1362000</v>
      </c>
    </row>
    <row r="162" spans="2:12" x14ac:dyDescent="0.2">
      <c r="B162" s="120" t="s">
        <v>398</v>
      </c>
      <c r="C162" s="120"/>
      <c r="D162" s="120"/>
      <c r="E162" s="120"/>
      <c r="F162" s="120" t="s">
        <v>399</v>
      </c>
      <c r="G162" s="120" t="s">
        <v>400</v>
      </c>
      <c r="H162" s="120" t="s">
        <v>386</v>
      </c>
      <c r="I162" s="120" t="s">
        <v>394</v>
      </c>
      <c r="J162" s="121">
        <v>36000</v>
      </c>
      <c r="K162" s="122">
        <v>0.3</v>
      </c>
      <c r="L162" s="123">
        <f t="shared" si="0"/>
        <v>10800</v>
      </c>
    </row>
    <row r="163" spans="2:12" x14ac:dyDescent="0.2">
      <c r="B163" s="120" t="s">
        <v>401</v>
      </c>
      <c r="C163" s="120"/>
      <c r="D163" s="120"/>
      <c r="E163" s="120"/>
      <c r="F163" s="120" t="s">
        <v>402</v>
      </c>
      <c r="G163" s="120" t="s">
        <v>403</v>
      </c>
      <c r="H163" s="120" t="s">
        <v>377</v>
      </c>
      <c r="I163" s="120" t="s">
        <v>378</v>
      </c>
      <c r="J163" s="121">
        <v>48000</v>
      </c>
      <c r="K163" s="122">
        <v>0.3</v>
      </c>
      <c r="L163" s="123">
        <f t="shared" si="0"/>
        <v>14400</v>
      </c>
    </row>
    <row r="164" spans="2:12" x14ac:dyDescent="0.2">
      <c r="B164" s="120" t="s">
        <v>404</v>
      </c>
      <c r="C164" s="120"/>
      <c r="D164" s="120"/>
      <c r="E164" s="120"/>
      <c r="F164" s="120" t="s">
        <v>405</v>
      </c>
      <c r="G164" s="120" t="s">
        <v>403</v>
      </c>
      <c r="H164" s="120" t="s">
        <v>377</v>
      </c>
      <c r="I164" s="120" t="s">
        <v>378</v>
      </c>
      <c r="J164" s="121">
        <v>50000</v>
      </c>
      <c r="K164" s="122">
        <v>0.3</v>
      </c>
      <c r="L164" s="123">
        <f t="shared" si="0"/>
        <v>15000</v>
      </c>
    </row>
    <row r="165" spans="2:12" x14ac:dyDescent="0.2">
      <c r="B165" s="120" t="s">
        <v>406</v>
      </c>
      <c r="C165" s="120"/>
      <c r="D165" s="120"/>
      <c r="E165" s="120"/>
      <c r="F165" s="120" t="s">
        <v>407</v>
      </c>
      <c r="G165" s="120" t="s">
        <v>408</v>
      </c>
      <c r="H165" s="120" t="s">
        <v>63</v>
      </c>
      <c r="I165" s="120" t="s">
        <v>378</v>
      </c>
      <c r="J165" s="121">
        <v>40000</v>
      </c>
      <c r="K165" s="122">
        <v>0.3</v>
      </c>
      <c r="L165" s="123">
        <f t="shared" si="0"/>
        <v>12000</v>
      </c>
    </row>
    <row r="166" spans="2:12" x14ac:dyDescent="0.2">
      <c r="B166" s="120" t="s">
        <v>409</v>
      </c>
      <c r="C166" s="120"/>
      <c r="D166" s="120"/>
      <c r="E166" s="120"/>
      <c r="F166" s="120" t="s">
        <v>410</v>
      </c>
      <c r="G166" s="120" t="s">
        <v>411</v>
      </c>
      <c r="H166" s="120" t="s">
        <v>63</v>
      </c>
      <c r="I166" s="120" t="s">
        <v>412</v>
      </c>
      <c r="J166" s="121">
        <v>20000</v>
      </c>
      <c r="K166" s="122">
        <v>0.3</v>
      </c>
      <c r="L166" s="123">
        <f t="shared" si="0"/>
        <v>6000</v>
      </c>
    </row>
    <row r="167" spans="2:12" x14ac:dyDescent="0.2">
      <c r="B167" s="120" t="s">
        <v>413</v>
      </c>
      <c r="C167" s="120"/>
      <c r="D167" s="120"/>
      <c r="E167" s="120"/>
      <c r="F167" s="120" t="s">
        <v>414</v>
      </c>
      <c r="G167" s="120" t="s">
        <v>415</v>
      </c>
      <c r="H167" s="120" t="s">
        <v>377</v>
      </c>
      <c r="I167" s="120" t="s">
        <v>378</v>
      </c>
      <c r="J167" s="121">
        <v>70000</v>
      </c>
      <c r="K167" s="122">
        <v>0.3</v>
      </c>
      <c r="L167" s="123">
        <f t="shared" si="0"/>
        <v>21000</v>
      </c>
    </row>
    <row r="168" spans="2:12" x14ac:dyDescent="0.2">
      <c r="B168" s="120" t="s">
        <v>409</v>
      </c>
      <c r="C168" s="120"/>
      <c r="D168" s="120"/>
      <c r="E168" s="120"/>
      <c r="F168" s="120" t="s">
        <v>416</v>
      </c>
      <c r="G168" s="120" t="s">
        <v>411</v>
      </c>
      <c r="H168" s="120" t="s">
        <v>63</v>
      </c>
      <c r="I168" s="120" t="s">
        <v>412</v>
      </c>
      <c r="J168" s="121">
        <v>33000</v>
      </c>
      <c r="K168" s="122">
        <v>0.3</v>
      </c>
      <c r="L168" s="123">
        <f t="shared" si="0"/>
        <v>9900</v>
      </c>
    </row>
    <row r="169" spans="2:12" x14ac:dyDescent="0.2">
      <c r="B169" s="120" t="s">
        <v>417</v>
      </c>
      <c r="C169" s="120"/>
      <c r="D169" s="120"/>
      <c r="E169" s="120"/>
      <c r="F169" s="120" t="s">
        <v>418</v>
      </c>
      <c r="G169" s="120" t="s">
        <v>419</v>
      </c>
      <c r="H169" s="120" t="s">
        <v>63</v>
      </c>
      <c r="I169" s="120" t="s">
        <v>378</v>
      </c>
      <c r="J169" s="121">
        <v>41000</v>
      </c>
      <c r="K169" s="122">
        <v>0.3</v>
      </c>
      <c r="L169" s="123">
        <f t="shared" si="0"/>
        <v>12300</v>
      </c>
    </row>
    <row r="170" spans="2:12" x14ac:dyDescent="0.2">
      <c r="B170" s="120" t="s">
        <v>417</v>
      </c>
      <c r="C170" s="120"/>
      <c r="D170" s="120"/>
      <c r="E170" s="120"/>
      <c r="F170" s="120" t="s">
        <v>420</v>
      </c>
      <c r="G170" s="120" t="s">
        <v>419</v>
      </c>
      <c r="H170" s="120" t="s">
        <v>63</v>
      </c>
      <c r="I170" s="120" t="s">
        <v>378</v>
      </c>
      <c r="J170" s="121">
        <v>50000</v>
      </c>
      <c r="K170" s="122">
        <v>0.3</v>
      </c>
      <c r="L170" s="123">
        <f t="shared" si="0"/>
        <v>15000</v>
      </c>
    </row>
    <row r="171" spans="2:12" x14ac:dyDescent="0.2">
      <c r="B171" s="120" t="s">
        <v>417</v>
      </c>
      <c r="C171" s="120"/>
      <c r="D171" s="120"/>
      <c r="E171" s="120"/>
      <c r="F171" s="120" t="s">
        <v>421</v>
      </c>
      <c r="G171" s="120" t="s">
        <v>419</v>
      </c>
      <c r="H171" s="120" t="s">
        <v>63</v>
      </c>
      <c r="I171" s="120" t="s">
        <v>378</v>
      </c>
      <c r="J171" s="121">
        <v>50000</v>
      </c>
      <c r="K171" s="122">
        <v>0.3</v>
      </c>
      <c r="L171" s="123">
        <f t="shared" si="0"/>
        <v>15000</v>
      </c>
    </row>
    <row r="172" spans="2:12" x14ac:dyDescent="0.2">
      <c r="B172" s="120" t="s">
        <v>417</v>
      </c>
      <c r="C172" s="120"/>
      <c r="D172" s="120"/>
      <c r="E172" s="120"/>
      <c r="F172" s="120" t="s">
        <v>422</v>
      </c>
      <c r="G172" s="120" t="s">
        <v>419</v>
      </c>
      <c r="H172" s="120" t="s">
        <v>63</v>
      </c>
      <c r="I172" s="120" t="s">
        <v>378</v>
      </c>
      <c r="J172" s="121">
        <v>65000</v>
      </c>
      <c r="K172" s="122">
        <v>0.3</v>
      </c>
      <c r="L172" s="123">
        <f t="shared" si="0"/>
        <v>19500</v>
      </c>
    </row>
    <row r="173" spans="2:12" x14ac:dyDescent="0.2">
      <c r="B173" s="120" t="s">
        <v>417</v>
      </c>
      <c r="C173" s="120"/>
      <c r="D173" s="120"/>
      <c r="E173" s="120"/>
      <c r="F173" s="120" t="s">
        <v>423</v>
      </c>
      <c r="G173" s="120" t="s">
        <v>419</v>
      </c>
      <c r="H173" s="120" t="s">
        <v>377</v>
      </c>
      <c r="I173" s="120" t="s">
        <v>378</v>
      </c>
      <c r="J173" s="121">
        <v>50000</v>
      </c>
      <c r="K173" s="122">
        <v>0.3</v>
      </c>
      <c r="L173" s="123">
        <f t="shared" si="0"/>
        <v>15000</v>
      </c>
    </row>
    <row r="174" spans="2:12" x14ac:dyDescent="0.2">
      <c r="B174" s="120" t="s">
        <v>417</v>
      </c>
      <c r="C174" s="120"/>
      <c r="D174" s="120"/>
      <c r="E174" s="120"/>
      <c r="F174" s="120" t="s">
        <v>424</v>
      </c>
      <c r="G174" s="120" t="s">
        <v>425</v>
      </c>
      <c r="H174" s="120" t="s">
        <v>63</v>
      </c>
      <c r="I174" s="120" t="s">
        <v>378</v>
      </c>
      <c r="J174" s="121">
        <v>50000</v>
      </c>
      <c r="K174" s="122">
        <v>0.3</v>
      </c>
      <c r="L174" s="123">
        <f t="shared" si="0"/>
        <v>15000</v>
      </c>
    </row>
    <row r="175" spans="2:12" x14ac:dyDescent="0.2">
      <c r="B175" s="120" t="s">
        <v>417</v>
      </c>
      <c r="C175" s="120"/>
      <c r="D175" s="120"/>
      <c r="E175" s="120"/>
      <c r="F175" s="120" t="s">
        <v>426</v>
      </c>
      <c r="G175" s="120" t="s">
        <v>425</v>
      </c>
      <c r="H175" s="120" t="s">
        <v>63</v>
      </c>
      <c r="I175" s="120" t="s">
        <v>378</v>
      </c>
      <c r="J175" s="121">
        <v>41000</v>
      </c>
      <c r="K175" s="122">
        <v>0.3</v>
      </c>
      <c r="L175" s="123">
        <f t="shared" si="0"/>
        <v>12300</v>
      </c>
    </row>
    <row r="176" spans="2:12" x14ac:dyDescent="0.2">
      <c r="B176" s="120" t="s">
        <v>427</v>
      </c>
      <c r="C176" s="120"/>
      <c r="D176" s="120"/>
      <c r="E176" s="120"/>
      <c r="F176" s="120" t="s">
        <v>428</v>
      </c>
      <c r="G176" s="120" t="s">
        <v>429</v>
      </c>
      <c r="H176" s="120" t="s">
        <v>63</v>
      </c>
      <c r="I176" s="120" t="s">
        <v>378</v>
      </c>
      <c r="J176" s="121">
        <v>75000</v>
      </c>
      <c r="K176" s="122">
        <v>0.3</v>
      </c>
      <c r="L176" s="123">
        <f t="shared" si="0"/>
        <v>22500</v>
      </c>
    </row>
    <row r="177" spans="2:12" x14ac:dyDescent="0.2">
      <c r="B177" s="120" t="s">
        <v>427</v>
      </c>
      <c r="C177" s="120"/>
      <c r="D177" s="120"/>
      <c r="E177" s="120"/>
      <c r="F177" s="120" t="s">
        <v>430</v>
      </c>
      <c r="G177" s="120" t="s">
        <v>390</v>
      </c>
      <c r="H177" s="120" t="s">
        <v>63</v>
      </c>
      <c r="I177" s="120" t="s">
        <v>378</v>
      </c>
      <c r="J177" s="121">
        <v>28000</v>
      </c>
      <c r="K177" s="122">
        <v>0.3</v>
      </c>
      <c r="L177" s="123">
        <f t="shared" si="0"/>
        <v>8400</v>
      </c>
    </row>
    <row r="178" spans="2:12" x14ac:dyDescent="0.2">
      <c r="B178" s="120" t="s">
        <v>427</v>
      </c>
      <c r="C178" s="120"/>
      <c r="D178" s="120"/>
      <c r="E178" s="120"/>
      <c r="F178" s="120" t="s">
        <v>431</v>
      </c>
      <c r="G178" s="120" t="s">
        <v>390</v>
      </c>
      <c r="H178" s="120" t="s">
        <v>63</v>
      </c>
      <c r="I178" s="120" t="s">
        <v>378</v>
      </c>
      <c r="J178" s="121">
        <v>70000</v>
      </c>
      <c r="K178" s="122">
        <v>0.3</v>
      </c>
      <c r="L178" s="123">
        <f t="shared" si="0"/>
        <v>21000</v>
      </c>
    </row>
    <row r="179" spans="2:12" x14ac:dyDescent="0.2">
      <c r="B179" s="120" t="s">
        <v>427</v>
      </c>
      <c r="C179" s="120"/>
      <c r="D179" s="120"/>
      <c r="E179" s="120"/>
      <c r="F179" s="120" t="s">
        <v>432</v>
      </c>
      <c r="G179" s="120" t="s">
        <v>390</v>
      </c>
      <c r="H179" s="120" t="s">
        <v>63</v>
      </c>
      <c r="I179" s="120" t="s">
        <v>378</v>
      </c>
      <c r="J179" s="121">
        <v>196000</v>
      </c>
      <c r="K179" s="122">
        <v>0.3</v>
      </c>
      <c r="L179" s="123">
        <f t="shared" si="0"/>
        <v>58800</v>
      </c>
    </row>
    <row r="180" spans="2:12" x14ac:dyDescent="0.2">
      <c r="B180" s="120" t="s">
        <v>427</v>
      </c>
      <c r="C180" s="120"/>
      <c r="D180" s="120"/>
      <c r="E180" s="120"/>
      <c r="F180" s="120" t="s">
        <v>433</v>
      </c>
      <c r="G180" s="120" t="s">
        <v>390</v>
      </c>
      <c r="H180" s="120" t="s">
        <v>63</v>
      </c>
      <c r="I180" s="120" t="s">
        <v>378</v>
      </c>
      <c r="J180" s="121">
        <v>84000</v>
      </c>
      <c r="K180" s="122">
        <v>0.3</v>
      </c>
      <c r="L180" s="123">
        <f t="shared" si="0"/>
        <v>25200</v>
      </c>
    </row>
    <row r="181" spans="2:12" x14ac:dyDescent="0.2">
      <c r="B181" s="120" t="s">
        <v>427</v>
      </c>
      <c r="C181" s="120"/>
      <c r="D181" s="120"/>
      <c r="E181" s="120"/>
      <c r="F181" s="120" t="s">
        <v>434</v>
      </c>
      <c r="G181" s="120" t="s">
        <v>390</v>
      </c>
      <c r="H181" s="120" t="s">
        <v>63</v>
      </c>
      <c r="I181" s="120" t="s">
        <v>378</v>
      </c>
      <c r="J181" s="121">
        <v>112000</v>
      </c>
      <c r="K181" s="122">
        <v>0.3</v>
      </c>
      <c r="L181" s="123">
        <f t="shared" si="0"/>
        <v>33600</v>
      </c>
    </row>
    <row r="182" spans="2:12" x14ac:dyDescent="0.2">
      <c r="B182" s="120" t="s">
        <v>427</v>
      </c>
      <c r="C182" s="120"/>
      <c r="D182" s="120"/>
      <c r="E182" s="120"/>
      <c r="F182" s="120" t="s">
        <v>435</v>
      </c>
      <c r="G182" s="120" t="s">
        <v>390</v>
      </c>
      <c r="H182" s="120" t="s">
        <v>63</v>
      </c>
      <c r="I182" s="120" t="s">
        <v>378</v>
      </c>
      <c r="J182" s="121">
        <v>57000</v>
      </c>
      <c r="K182" s="122">
        <v>0.3</v>
      </c>
      <c r="L182" s="123">
        <f t="shared" si="0"/>
        <v>17100</v>
      </c>
    </row>
    <row r="183" spans="2:12" x14ac:dyDescent="0.2">
      <c r="B183" s="120" t="s">
        <v>427</v>
      </c>
      <c r="C183" s="120"/>
      <c r="D183" s="120"/>
      <c r="E183" s="120"/>
      <c r="F183" s="120" t="s">
        <v>436</v>
      </c>
      <c r="G183" s="120" t="s">
        <v>390</v>
      </c>
      <c r="H183" s="120" t="s">
        <v>63</v>
      </c>
      <c r="I183" s="120" t="s">
        <v>378</v>
      </c>
      <c r="J183" s="121">
        <v>112000</v>
      </c>
      <c r="K183" s="122">
        <v>0.3</v>
      </c>
      <c r="L183" s="123">
        <f t="shared" si="0"/>
        <v>33600</v>
      </c>
    </row>
    <row r="184" spans="2:12" x14ac:dyDescent="0.2">
      <c r="B184" s="120" t="s">
        <v>437</v>
      </c>
      <c r="C184" s="120"/>
      <c r="D184" s="120"/>
      <c r="E184" s="120"/>
      <c r="F184" s="120" t="s">
        <v>422</v>
      </c>
      <c r="G184" s="120" t="s">
        <v>438</v>
      </c>
      <c r="H184" s="120" t="s">
        <v>377</v>
      </c>
      <c r="I184" s="120" t="s">
        <v>378</v>
      </c>
      <c r="J184" s="121">
        <v>20000</v>
      </c>
      <c r="K184" s="122">
        <v>0.3</v>
      </c>
      <c r="L184" s="123">
        <f t="shared" si="0"/>
        <v>6000</v>
      </c>
    </row>
    <row r="185" spans="2:12" x14ac:dyDescent="0.2">
      <c r="B185" s="120" t="s">
        <v>417</v>
      </c>
      <c r="C185" s="120"/>
      <c r="D185" s="120"/>
      <c r="E185" s="120"/>
      <c r="F185" s="120" t="s">
        <v>439</v>
      </c>
      <c r="G185" s="120" t="s">
        <v>440</v>
      </c>
      <c r="H185" s="120" t="s">
        <v>63</v>
      </c>
      <c r="I185" s="120" t="s">
        <v>378</v>
      </c>
      <c r="J185" s="121">
        <v>45000</v>
      </c>
      <c r="K185" s="122">
        <v>0.3</v>
      </c>
      <c r="L185" s="123">
        <f t="shared" si="0"/>
        <v>13500</v>
      </c>
    </row>
    <row r="186" spans="2:12" x14ac:dyDescent="0.2">
      <c r="B186" t="s">
        <v>441</v>
      </c>
      <c r="F186" t="s">
        <v>442</v>
      </c>
      <c r="G186" t="s">
        <v>438</v>
      </c>
      <c r="H186" t="s">
        <v>63</v>
      </c>
      <c r="I186" t="s">
        <v>378</v>
      </c>
      <c r="J186" s="108">
        <v>150000</v>
      </c>
      <c r="K186" s="64">
        <v>0.1</v>
      </c>
      <c r="L186" s="111">
        <f t="shared" si="0"/>
        <v>15000</v>
      </c>
    </row>
    <row r="187" spans="2:12" x14ac:dyDescent="0.2">
      <c r="B187" t="s">
        <v>443</v>
      </c>
      <c r="F187" t="s">
        <v>444</v>
      </c>
      <c r="G187" t="s">
        <v>445</v>
      </c>
      <c r="H187" t="s">
        <v>63</v>
      </c>
      <c r="I187" t="s">
        <v>382</v>
      </c>
      <c r="J187" s="108">
        <v>20000</v>
      </c>
      <c r="K187" s="64">
        <v>0.1</v>
      </c>
      <c r="L187" s="111">
        <f t="shared" si="0"/>
        <v>2000</v>
      </c>
    </row>
    <row r="188" spans="2:12" x14ac:dyDescent="0.2">
      <c r="B188" t="s">
        <v>446</v>
      </c>
      <c r="F188" t="s">
        <v>447</v>
      </c>
      <c r="G188" t="s">
        <v>393</v>
      </c>
      <c r="H188" t="s">
        <v>63</v>
      </c>
      <c r="I188" t="s">
        <v>378</v>
      </c>
      <c r="J188" s="108">
        <v>80000</v>
      </c>
      <c r="K188" s="64">
        <v>0.1</v>
      </c>
      <c r="L188" s="111">
        <f t="shared" si="0"/>
        <v>8000</v>
      </c>
    </row>
    <row r="189" spans="2:12" x14ac:dyDescent="0.2">
      <c r="B189" t="s">
        <v>448</v>
      </c>
      <c r="F189" t="s">
        <v>449</v>
      </c>
      <c r="G189" t="s">
        <v>408</v>
      </c>
      <c r="H189" t="s">
        <v>63</v>
      </c>
      <c r="I189" t="s">
        <v>378</v>
      </c>
      <c r="J189" s="108">
        <v>52000</v>
      </c>
      <c r="K189" s="64">
        <v>0.1</v>
      </c>
      <c r="L189" s="111">
        <f t="shared" si="0"/>
        <v>5200</v>
      </c>
    </row>
    <row r="190" spans="2:12" x14ac:dyDescent="0.2">
      <c r="B190" t="s">
        <v>448</v>
      </c>
      <c r="F190" t="s">
        <v>450</v>
      </c>
      <c r="G190" t="s">
        <v>408</v>
      </c>
      <c r="H190" t="s">
        <v>63</v>
      </c>
      <c r="I190" t="s">
        <v>378</v>
      </c>
      <c r="J190" s="108">
        <v>57000</v>
      </c>
      <c r="K190" s="64">
        <v>0.1</v>
      </c>
      <c r="L190" s="111">
        <f t="shared" si="0"/>
        <v>5700</v>
      </c>
    </row>
    <row r="191" spans="2:12" x14ac:dyDescent="0.2">
      <c r="B191" t="s">
        <v>448</v>
      </c>
      <c r="F191" t="s">
        <v>451</v>
      </c>
      <c r="G191" t="s">
        <v>408</v>
      </c>
      <c r="H191" t="s">
        <v>63</v>
      </c>
      <c r="I191" t="s">
        <v>378</v>
      </c>
      <c r="J191" s="108">
        <v>57000</v>
      </c>
      <c r="K191" s="64">
        <v>0.1</v>
      </c>
      <c r="L191" s="111">
        <f t="shared" si="0"/>
        <v>5700</v>
      </c>
    </row>
    <row r="192" spans="2:12" x14ac:dyDescent="0.2">
      <c r="B192" t="s">
        <v>448</v>
      </c>
      <c r="F192" t="s">
        <v>452</v>
      </c>
      <c r="G192" t="s">
        <v>408</v>
      </c>
      <c r="H192" t="s">
        <v>63</v>
      </c>
      <c r="I192" t="s">
        <v>378</v>
      </c>
      <c r="J192" s="108">
        <v>57000</v>
      </c>
      <c r="K192" s="64">
        <v>0.1</v>
      </c>
      <c r="L192" s="111">
        <f t="shared" si="0"/>
        <v>5700</v>
      </c>
    </row>
    <row r="193" spans="2:12" x14ac:dyDescent="0.2">
      <c r="B193" t="s">
        <v>448</v>
      </c>
      <c r="F193" t="s">
        <v>453</v>
      </c>
      <c r="G193" t="s">
        <v>408</v>
      </c>
      <c r="H193" t="s">
        <v>63</v>
      </c>
      <c r="I193" t="s">
        <v>378</v>
      </c>
      <c r="J193" s="108">
        <v>57000</v>
      </c>
      <c r="K193" s="64">
        <v>0.1</v>
      </c>
      <c r="L193" s="111">
        <f t="shared" si="0"/>
        <v>5700</v>
      </c>
    </row>
    <row r="194" spans="2:12" x14ac:dyDescent="0.2">
      <c r="B194" t="s">
        <v>454</v>
      </c>
      <c r="F194" t="s">
        <v>455</v>
      </c>
      <c r="G194" t="s">
        <v>408</v>
      </c>
      <c r="H194" t="s">
        <v>63</v>
      </c>
      <c r="I194" t="s">
        <v>382</v>
      </c>
      <c r="J194" s="108">
        <v>108200</v>
      </c>
      <c r="K194" s="64">
        <v>0.1</v>
      </c>
      <c r="L194" s="111">
        <f t="shared" si="0"/>
        <v>10820</v>
      </c>
    </row>
    <row r="195" spans="2:12" x14ac:dyDescent="0.2">
      <c r="B195" t="s">
        <v>454</v>
      </c>
      <c r="F195" t="s">
        <v>456</v>
      </c>
      <c r="G195" t="s">
        <v>408</v>
      </c>
      <c r="H195" t="s">
        <v>63</v>
      </c>
      <c r="I195" t="s">
        <v>382</v>
      </c>
      <c r="J195" s="108">
        <v>91200</v>
      </c>
      <c r="K195" s="64">
        <v>0.1</v>
      </c>
      <c r="L195" s="111">
        <f t="shared" si="0"/>
        <v>9120</v>
      </c>
    </row>
    <row r="196" spans="2:12" x14ac:dyDescent="0.2">
      <c r="B196" t="s">
        <v>454</v>
      </c>
      <c r="F196" t="s">
        <v>457</v>
      </c>
      <c r="G196" t="s">
        <v>408</v>
      </c>
      <c r="H196" t="s">
        <v>63</v>
      </c>
      <c r="I196" t="s">
        <v>382</v>
      </c>
      <c r="J196" s="108">
        <v>415100</v>
      </c>
      <c r="K196" s="64">
        <v>0.1</v>
      </c>
      <c r="L196" s="111">
        <f t="shared" si="0"/>
        <v>41510</v>
      </c>
    </row>
    <row r="197" spans="2:12" x14ac:dyDescent="0.2">
      <c r="B197" t="s">
        <v>458</v>
      </c>
      <c r="F197" t="s">
        <v>459</v>
      </c>
      <c r="G197" t="s">
        <v>408</v>
      </c>
      <c r="H197" t="s">
        <v>63</v>
      </c>
      <c r="I197" t="s">
        <v>382</v>
      </c>
      <c r="J197" s="108">
        <v>70000</v>
      </c>
      <c r="K197" s="64">
        <v>0.1</v>
      </c>
      <c r="L197" s="111">
        <f t="shared" si="0"/>
        <v>7000</v>
      </c>
    </row>
    <row r="198" spans="2:12" x14ac:dyDescent="0.2">
      <c r="B198" t="s">
        <v>458</v>
      </c>
      <c r="F198" t="s">
        <v>460</v>
      </c>
      <c r="G198" t="s">
        <v>408</v>
      </c>
      <c r="H198" t="s">
        <v>63</v>
      </c>
      <c r="I198" t="s">
        <v>382</v>
      </c>
      <c r="J198" s="108">
        <v>56000</v>
      </c>
      <c r="K198" s="64">
        <v>0.1</v>
      </c>
      <c r="L198" s="111">
        <f t="shared" si="0"/>
        <v>5600</v>
      </c>
    </row>
    <row r="199" spans="2:12" x14ac:dyDescent="0.2">
      <c r="B199" t="s">
        <v>458</v>
      </c>
      <c r="F199" t="s">
        <v>461</v>
      </c>
      <c r="G199" t="s">
        <v>408</v>
      </c>
      <c r="H199" t="s">
        <v>63</v>
      </c>
      <c r="I199" t="s">
        <v>378</v>
      </c>
      <c r="J199" s="108">
        <v>42000</v>
      </c>
      <c r="K199" s="64">
        <v>0.1</v>
      </c>
      <c r="L199" s="111">
        <f t="shared" si="0"/>
        <v>4200</v>
      </c>
    </row>
    <row r="200" spans="2:12" x14ac:dyDescent="0.2">
      <c r="B200" t="s">
        <v>458</v>
      </c>
      <c r="F200" t="s">
        <v>462</v>
      </c>
      <c r="G200" t="s">
        <v>408</v>
      </c>
      <c r="H200" t="s">
        <v>63</v>
      </c>
      <c r="I200" t="s">
        <v>378</v>
      </c>
      <c r="J200" s="108">
        <v>84000</v>
      </c>
      <c r="K200" s="64">
        <v>0.1</v>
      </c>
      <c r="L200" s="111">
        <f t="shared" si="0"/>
        <v>8400</v>
      </c>
    </row>
    <row r="201" spans="2:12" x14ac:dyDescent="0.2">
      <c r="B201" t="s">
        <v>463</v>
      </c>
      <c r="F201" t="s">
        <v>464</v>
      </c>
      <c r="G201" t="s">
        <v>465</v>
      </c>
      <c r="H201" t="s">
        <v>63</v>
      </c>
      <c r="I201" t="s">
        <v>382</v>
      </c>
      <c r="J201" s="108">
        <v>39600</v>
      </c>
      <c r="K201" s="64">
        <v>0.1</v>
      </c>
      <c r="L201" s="111">
        <f t="shared" si="0"/>
        <v>3960</v>
      </c>
    </row>
    <row r="202" spans="2:12" x14ac:dyDescent="0.2">
      <c r="B202" t="s">
        <v>458</v>
      </c>
      <c r="F202" t="s">
        <v>466</v>
      </c>
      <c r="G202" t="s">
        <v>408</v>
      </c>
      <c r="H202" t="s">
        <v>63</v>
      </c>
      <c r="I202" t="s">
        <v>378</v>
      </c>
      <c r="J202" s="108">
        <v>42000</v>
      </c>
      <c r="K202" s="64">
        <v>0.1</v>
      </c>
      <c r="L202" s="111">
        <f t="shared" si="0"/>
        <v>4200</v>
      </c>
    </row>
    <row r="203" spans="2:12" x14ac:dyDescent="0.2">
      <c r="B203" t="s">
        <v>467</v>
      </c>
      <c r="F203" t="s">
        <v>468</v>
      </c>
      <c r="G203" t="s">
        <v>469</v>
      </c>
      <c r="H203" t="s">
        <v>63</v>
      </c>
      <c r="I203" t="s">
        <v>382</v>
      </c>
      <c r="J203" s="108">
        <v>24000</v>
      </c>
      <c r="K203" s="64">
        <v>0.1</v>
      </c>
      <c r="L203" s="111">
        <f t="shared" si="0"/>
        <v>2400</v>
      </c>
    </row>
    <row r="204" spans="2:12" x14ac:dyDescent="0.2">
      <c r="B204" t="s">
        <v>470</v>
      </c>
      <c r="F204" t="s">
        <v>471</v>
      </c>
      <c r="G204" t="s">
        <v>472</v>
      </c>
      <c r="H204" t="s">
        <v>386</v>
      </c>
      <c r="I204" t="s">
        <v>378</v>
      </c>
      <c r="J204" s="108">
        <v>160000</v>
      </c>
      <c r="K204" s="64">
        <v>0.1</v>
      </c>
      <c r="L204" s="111">
        <f t="shared" si="0"/>
        <v>16000</v>
      </c>
    </row>
    <row r="205" spans="2:12" x14ac:dyDescent="0.2">
      <c r="B205" t="s">
        <v>473</v>
      </c>
      <c r="F205" t="s">
        <v>474</v>
      </c>
      <c r="G205" t="s">
        <v>425</v>
      </c>
      <c r="H205" t="s">
        <v>386</v>
      </c>
      <c r="I205" t="s">
        <v>382</v>
      </c>
      <c r="J205" s="108">
        <v>80000</v>
      </c>
      <c r="K205" s="64">
        <v>0.1</v>
      </c>
      <c r="L205" s="111">
        <f t="shared" si="0"/>
        <v>8000</v>
      </c>
    </row>
    <row r="206" spans="2:12" x14ac:dyDescent="0.2">
      <c r="B206" t="s">
        <v>475</v>
      </c>
      <c r="F206" t="s">
        <v>476</v>
      </c>
      <c r="G206" t="s">
        <v>472</v>
      </c>
      <c r="H206" t="s">
        <v>63</v>
      </c>
      <c r="I206" t="s">
        <v>378</v>
      </c>
      <c r="J206" s="108">
        <v>1901000</v>
      </c>
      <c r="K206" s="64">
        <v>0.1</v>
      </c>
      <c r="L206" s="111">
        <f t="shared" si="0"/>
        <v>190100</v>
      </c>
    </row>
    <row r="207" spans="2:12" x14ac:dyDescent="0.2">
      <c r="B207" t="s">
        <v>475</v>
      </c>
      <c r="F207" t="s">
        <v>477</v>
      </c>
      <c r="G207" t="s">
        <v>472</v>
      </c>
      <c r="H207" t="s">
        <v>63</v>
      </c>
      <c r="I207" t="s">
        <v>378</v>
      </c>
      <c r="J207" s="108">
        <v>1100000</v>
      </c>
      <c r="K207" s="64">
        <v>0.1</v>
      </c>
      <c r="L207" s="111">
        <f t="shared" si="0"/>
        <v>110000</v>
      </c>
    </row>
    <row r="208" spans="2:12" x14ac:dyDescent="0.2">
      <c r="B208" t="s">
        <v>475</v>
      </c>
      <c r="F208" t="s">
        <v>478</v>
      </c>
      <c r="G208" t="s">
        <v>472</v>
      </c>
      <c r="H208" t="s">
        <v>63</v>
      </c>
      <c r="I208" t="s">
        <v>378</v>
      </c>
      <c r="J208" s="108">
        <v>1100000</v>
      </c>
      <c r="K208" s="64">
        <v>0.1</v>
      </c>
      <c r="L208" s="111">
        <f t="shared" si="0"/>
        <v>110000</v>
      </c>
    </row>
    <row r="209" spans="2:12" x14ac:dyDescent="0.2">
      <c r="B209" t="s">
        <v>446</v>
      </c>
      <c r="F209" t="s">
        <v>479</v>
      </c>
      <c r="G209" t="s">
        <v>393</v>
      </c>
      <c r="H209" t="s">
        <v>63</v>
      </c>
      <c r="I209" t="s">
        <v>378</v>
      </c>
      <c r="J209" s="108">
        <v>26500</v>
      </c>
      <c r="K209" s="64">
        <v>0.1</v>
      </c>
      <c r="L209" s="111">
        <f t="shared" si="0"/>
        <v>2650</v>
      </c>
    </row>
    <row r="210" spans="2:12" x14ac:dyDescent="0.2">
      <c r="B210" t="s">
        <v>446</v>
      </c>
      <c r="F210" t="s">
        <v>480</v>
      </c>
      <c r="G210" t="s">
        <v>393</v>
      </c>
      <c r="H210" t="s">
        <v>63</v>
      </c>
      <c r="I210" t="s">
        <v>378</v>
      </c>
      <c r="J210" s="108">
        <v>60000</v>
      </c>
      <c r="K210" s="64">
        <v>0.1</v>
      </c>
      <c r="L210" s="111">
        <f t="shared" si="0"/>
        <v>6000</v>
      </c>
    </row>
    <row r="211" spans="2:12" x14ac:dyDescent="0.2">
      <c r="B211" t="s">
        <v>481</v>
      </c>
      <c r="F211" t="s">
        <v>482</v>
      </c>
      <c r="G211" t="s">
        <v>415</v>
      </c>
      <c r="H211" t="s">
        <v>377</v>
      </c>
      <c r="I211" t="s">
        <v>378</v>
      </c>
      <c r="J211" s="108">
        <v>50000</v>
      </c>
      <c r="K211" s="64">
        <v>0.1</v>
      </c>
      <c r="L211" s="111">
        <f t="shared" si="0"/>
        <v>5000</v>
      </c>
    </row>
    <row r="212" spans="2:12" x14ac:dyDescent="0.2">
      <c r="B212" t="s">
        <v>481</v>
      </c>
      <c r="F212" t="s">
        <v>483</v>
      </c>
      <c r="G212" t="s">
        <v>415</v>
      </c>
      <c r="H212" t="s">
        <v>377</v>
      </c>
      <c r="I212" t="s">
        <v>378</v>
      </c>
      <c r="J212" s="108">
        <v>60000</v>
      </c>
      <c r="K212" s="64">
        <v>0.1</v>
      </c>
      <c r="L212" s="111">
        <f t="shared" si="0"/>
        <v>6000</v>
      </c>
    </row>
    <row r="213" spans="2:12" x14ac:dyDescent="0.2">
      <c r="B213" t="s">
        <v>484</v>
      </c>
      <c r="F213" t="s">
        <v>485</v>
      </c>
      <c r="G213" t="s">
        <v>469</v>
      </c>
      <c r="H213" t="s">
        <v>63</v>
      </c>
      <c r="I213" t="s">
        <v>382</v>
      </c>
      <c r="J213" s="108">
        <v>810000</v>
      </c>
      <c r="K213" s="64">
        <v>0.1</v>
      </c>
      <c r="L213" s="111">
        <f t="shared" si="0"/>
        <v>81000</v>
      </c>
    </row>
    <row r="214" spans="2:12" x14ac:dyDescent="0.2">
      <c r="B214" t="s">
        <v>486</v>
      </c>
      <c r="F214" t="s">
        <v>487</v>
      </c>
      <c r="G214" t="s">
        <v>488</v>
      </c>
      <c r="H214" t="s">
        <v>63</v>
      </c>
      <c r="I214" t="s">
        <v>382</v>
      </c>
      <c r="J214" s="108">
        <v>960000</v>
      </c>
      <c r="K214" s="64">
        <v>0.1</v>
      </c>
      <c r="L214" s="111">
        <f t="shared" si="0"/>
        <v>96000</v>
      </c>
    </row>
    <row r="215" spans="2:12" x14ac:dyDescent="0.2">
      <c r="B215" t="s">
        <v>486</v>
      </c>
      <c r="F215" t="s">
        <v>489</v>
      </c>
      <c r="G215" t="s">
        <v>488</v>
      </c>
      <c r="H215" t="s">
        <v>63</v>
      </c>
      <c r="I215" t="s">
        <v>378</v>
      </c>
      <c r="J215" s="108">
        <v>680000</v>
      </c>
      <c r="K215" s="64">
        <v>0.1</v>
      </c>
      <c r="L215" s="111">
        <f t="shared" si="0"/>
        <v>68000</v>
      </c>
    </row>
    <row r="216" spans="2:12" x14ac:dyDescent="0.2">
      <c r="B216" t="s">
        <v>490</v>
      </c>
      <c r="F216" t="s">
        <v>491</v>
      </c>
      <c r="G216" t="s">
        <v>419</v>
      </c>
      <c r="H216" t="s">
        <v>63</v>
      </c>
      <c r="I216" t="s">
        <v>378</v>
      </c>
      <c r="J216" s="108">
        <v>78000</v>
      </c>
      <c r="K216" s="64">
        <v>0.1</v>
      </c>
      <c r="L216" s="111">
        <f t="shared" si="0"/>
        <v>7800</v>
      </c>
    </row>
    <row r="217" spans="2:12" x14ac:dyDescent="0.2">
      <c r="B217" t="s">
        <v>490</v>
      </c>
      <c r="F217" t="s">
        <v>492</v>
      </c>
      <c r="G217" t="s">
        <v>419</v>
      </c>
      <c r="H217" t="s">
        <v>63</v>
      </c>
      <c r="I217" t="s">
        <v>378</v>
      </c>
      <c r="J217" s="108">
        <v>70000</v>
      </c>
      <c r="K217" s="64">
        <v>0.1</v>
      </c>
      <c r="L217" s="111">
        <f t="shared" si="0"/>
        <v>7000</v>
      </c>
    </row>
    <row r="218" spans="2:12" x14ac:dyDescent="0.2">
      <c r="B218" t="s">
        <v>493</v>
      </c>
      <c r="F218" t="s">
        <v>494</v>
      </c>
      <c r="G218" t="s">
        <v>472</v>
      </c>
      <c r="H218" t="s">
        <v>63</v>
      </c>
      <c r="I218" t="s">
        <v>378</v>
      </c>
      <c r="J218" s="108">
        <v>2668000</v>
      </c>
      <c r="K218" s="64">
        <v>0.1</v>
      </c>
      <c r="L218" s="111">
        <f t="shared" si="0"/>
        <v>266800</v>
      </c>
    </row>
    <row r="219" spans="2:12" x14ac:dyDescent="0.2">
      <c r="B219" t="s">
        <v>495</v>
      </c>
      <c r="F219" t="s">
        <v>396</v>
      </c>
      <c r="G219" t="s">
        <v>496</v>
      </c>
      <c r="H219" t="s">
        <v>63</v>
      </c>
      <c r="I219" t="s">
        <v>378</v>
      </c>
      <c r="J219" s="108">
        <v>490000</v>
      </c>
      <c r="K219" s="64">
        <v>0.1</v>
      </c>
      <c r="L219" s="111">
        <f t="shared" si="0"/>
        <v>49000</v>
      </c>
    </row>
    <row r="220" spans="2:12" x14ac:dyDescent="0.2">
      <c r="B220" t="s">
        <v>497</v>
      </c>
      <c r="F220" t="s">
        <v>498</v>
      </c>
      <c r="G220" t="s">
        <v>499</v>
      </c>
      <c r="H220" t="s">
        <v>386</v>
      </c>
      <c r="I220" t="s">
        <v>378</v>
      </c>
      <c r="J220" s="108">
        <v>35000</v>
      </c>
      <c r="K220" s="64">
        <v>0.1</v>
      </c>
      <c r="L220" s="111">
        <f t="shared" si="0"/>
        <v>3500</v>
      </c>
    </row>
    <row r="221" spans="2:12" x14ac:dyDescent="0.2">
      <c r="B221" t="s">
        <v>500</v>
      </c>
      <c r="F221" t="s">
        <v>501</v>
      </c>
      <c r="G221" t="s">
        <v>502</v>
      </c>
      <c r="H221" t="s">
        <v>63</v>
      </c>
      <c r="I221" t="s">
        <v>382</v>
      </c>
      <c r="J221" s="108">
        <v>72000</v>
      </c>
      <c r="K221" s="64">
        <v>0.1</v>
      </c>
      <c r="L221" s="111">
        <f t="shared" ref="L221:L284" si="1">J221*K221</f>
        <v>7200</v>
      </c>
    </row>
    <row r="222" spans="2:12" x14ac:dyDescent="0.2">
      <c r="B222" t="s">
        <v>503</v>
      </c>
      <c r="F222" t="s">
        <v>504</v>
      </c>
      <c r="G222" t="s">
        <v>502</v>
      </c>
      <c r="H222" t="s">
        <v>63</v>
      </c>
      <c r="I222" t="s">
        <v>382</v>
      </c>
      <c r="J222" s="108">
        <v>588000</v>
      </c>
      <c r="K222" s="64">
        <v>0.1</v>
      </c>
      <c r="L222" s="111">
        <f t="shared" si="1"/>
        <v>58800</v>
      </c>
    </row>
    <row r="223" spans="2:12" x14ac:dyDescent="0.2">
      <c r="B223" t="s">
        <v>505</v>
      </c>
      <c r="F223" t="s">
        <v>506</v>
      </c>
      <c r="G223" t="s">
        <v>507</v>
      </c>
      <c r="H223" t="s">
        <v>63</v>
      </c>
      <c r="I223" t="s">
        <v>378</v>
      </c>
      <c r="J223" s="108">
        <v>540000</v>
      </c>
      <c r="K223" s="64">
        <v>0.1</v>
      </c>
      <c r="L223" s="111">
        <f t="shared" si="1"/>
        <v>54000</v>
      </c>
    </row>
    <row r="224" spans="2:12" x14ac:dyDescent="0.2">
      <c r="B224" t="s">
        <v>508</v>
      </c>
      <c r="F224" t="s">
        <v>509</v>
      </c>
      <c r="G224" t="s">
        <v>469</v>
      </c>
      <c r="H224" t="s">
        <v>63</v>
      </c>
      <c r="I224" t="s">
        <v>382</v>
      </c>
      <c r="J224" s="108">
        <v>280000</v>
      </c>
      <c r="K224" s="64">
        <v>0.1</v>
      </c>
      <c r="L224" s="111">
        <f t="shared" si="1"/>
        <v>28000</v>
      </c>
    </row>
    <row r="225" spans="2:12" x14ac:dyDescent="0.2">
      <c r="B225" t="s">
        <v>510</v>
      </c>
      <c r="F225" t="s">
        <v>511</v>
      </c>
      <c r="G225" t="s">
        <v>512</v>
      </c>
      <c r="H225" t="s">
        <v>63</v>
      </c>
      <c r="I225" t="s">
        <v>378</v>
      </c>
      <c r="J225" s="108">
        <v>75000</v>
      </c>
      <c r="K225" s="64">
        <v>0.1</v>
      </c>
      <c r="L225" s="111">
        <f t="shared" si="1"/>
        <v>7500</v>
      </c>
    </row>
    <row r="226" spans="2:12" x14ac:dyDescent="0.2">
      <c r="B226" t="s">
        <v>510</v>
      </c>
      <c r="F226" t="s">
        <v>513</v>
      </c>
      <c r="G226" t="s">
        <v>512</v>
      </c>
      <c r="H226" t="s">
        <v>63</v>
      </c>
      <c r="I226" t="s">
        <v>378</v>
      </c>
      <c r="J226" s="108">
        <v>50000</v>
      </c>
      <c r="K226" s="64">
        <v>0.1</v>
      </c>
      <c r="L226" s="111">
        <f t="shared" si="1"/>
        <v>5000</v>
      </c>
    </row>
    <row r="227" spans="2:12" x14ac:dyDescent="0.2">
      <c r="B227" t="s">
        <v>510</v>
      </c>
      <c r="F227" t="s">
        <v>514</v>
      </c>
      <c r="G227" t="s">
        <v>499</v>
      </c>
      <c r="H227" t="s">
        <v>63</v>
      </c>
      <c r="I227" t="s">
        <v>378</v>
      </c>
      <c r="J227" s="108">
        <v>35000</v>
      </c>
      <c r="K227" s="64">
        <v>0.1</v>
      </c>
      <c r="L227" s="111">
        <f t="shared" si="1"/>
        <v>3500</v>
      </c>
    </row>
    <row r="228" spans="2:12" x14ac:dyDescent="0.2">
      <c r="B228" t="s">
        <v>515</v>
      </c>
      <c r="F228" t="s">
        <v>516</v>
      </c>
      <c r="G228" t="s">
        <v>488</v>
      </c>
      <c r="H228" t="s">
        <v>63</v>
      </c>
      <c r="I228" t="s">
        <v>378</v>
      </c>
      <c r="J228" s="108">
        <v>70000</v>
      </c>
      <c r="K228" s="64">
        <v>0.1</v>
      </c>
      <c r="L228" s="111">
        <f t="shared" si="1"/>
        <v>7000</v>
      </c>
    </row>
    <row r="229" spans="2:12" x14ac:dyDescent="0.2">
      <c r="B229" t="s">
        <v>515</v>
      </c>
      <c r="F229" t="s">
        <v>517</v>
      </c>
      <c r="G229" t="s">
        <v>488</v>
      </c>
      <c r="H229" t="s">
        <v>63</v>
      </c>
      <c r="I229" t="s">
        <v>378</v>
      </c>
      <c r="J229" s="108">
        <v>137000</v>
      </c>
      <c r="K229" s="64">
        <v>0.1</v>
      </c>
      <c r="L229" s="111">
        <f t="shared" si="1"/>
        <v>13700</v>
      </c>
    </row>
    <row r="230" spans="2:12" x14ac:dyDescent="0.2">
      <c r="B230" t="s">
        <v>515</v>
      </c>
      <c r="F230" t="s">
        <v>518</v>
      </c>
      <c r="G230" t="s">
        <v>488</v>
      </c>
      <c r="H230" t="s">
        <v>63</v>
      </c>
      <c r="I230" t="s">
        <v>378</v>
      </c>
      <c r="J230" s="108">
        <v>112000</v>
      </c>
      <c r="K230" s="64">
        <v>0.1</v>
      </c>
      <c r="L230" s="111">
        <f t="shared" si="1"/>
        <v>11200</v>
      </c>
    </row>
    <row r="231" spans="2:12" x14ac:dyDescent="0.2">
      <c r="B231" t="s">
        <v>515</v>
      </c>
      <c r="F231" t="s">
        <v>519</v>
      </c>
      <c r="G231" t="s">
        <v>488</v>
      </c>
      <c r="H231" t="s">
        <v>63</v>
      </c>
      <c r="I231" t="s">
        <v>378</v>
      </c>
      <c r="J231" s="108">
        <v>100000</v>
      </c>
      <c r="K231" s="64">
        <v>0.1</v>
      </c>
      <c r="L231" s="111">
        <f t="shared" si="1"/>
        <v>10000</v>
      </c>
    </row>
    <row r="232" spans="2:12" x14ac:dyDescent="0.2">
      <c r="B232" t="s">
        <v>515</v>
      </c>
      <c r="F232" t="s">
        <v>520</v>
      </c>
      <c r="G232" t="s">
        <v>488</v>
      </c>
      <c r="H232" t="s">
        <v>63</v>
      </c>
      <c r="I232" t="s">
        <v>378</v>
      </c>
      <c r="J232" s="108">
        <v>90000</v>
      </c>
      <c r="K232" s="64">
        <v>0.1</v>
      </c>
      <c r="L232" s="111">
        <f t="shared" si="1"/>
        <v>9000</v>
      </c>
    </row>
    <row r="233" spans="2:12" x14ac:dyDescent="0.2">
      <c r="B233" t="s">
        <v>521</v>
      </c>
      <c r="F233" t="s">
        <v>86</v>
      </c>
      <c r="G233" t="s">
        <v>522</v>
      </c>
      <c r="H233" t="s">
        <v>386</v>
      </c>
      <c r="I233" t="s">
        <v>378</v>
      </c>
      <c r="J233" s="108">
        <v>599000</v>
      </c>
      <c r="K233" s="64">
        <v>0.1</v>
      </c>
      <c r="L233" s="111">
        <f t="shared" si="1"/>
        <v>59900</v>
      </c>
    </row>
    <row r="234" spans="2:12" x14ac:dyDescent="0.2">
      <c r="B234" t="s">
        <v>523</v>
      </c>
      <c r="F234" t="s">
        <v>524</v>
      </c>
      <c r="G234" t="s">
        <v>525</v>
      </c>
      <c r="H234" t="s">
        <v>63</v>
      </c>
      <c r="I234" t="s">
        <v>378</v>
      </c>
      <c r="J234" s="108">
        <v>85000</v>
      </c>
      <c r="K234" s="64">
        <v>0.1</v>
      </c>
      <c r="L234" s="111">
        <f t="shared" si="1"/>
        <v>8500</v>
      </c>
    </row>
    <row r="235" spans="2:12" x14ac:dyDescent="0.2">
      <c r="B235" t="s">
        <v>526</v>
      </c>
      <c r="F235" t="s">
        <v>527</v>
      </c>
      <c r="G235" t="s">
        <v>528</v>
      </c>
      <c r="H235" t="s">
        <v>63</v>
      </c>
      <c r="I235" t="s">
        <v>382</v>
      </c>
      <c r="J235" s="108">
        <v>99000</v>
      </c>
      <c r="K235" s="64">
        <v>0.1</v>
      </c>
      <c r="L235" s="111">
        <f t="shared" si="1"/>
        <v>9900</v>
      </c>
    </row>
    <row r="236" spans="2:12" x14ac:dyDescent="0.2">
      <c r="B236" t="s">
        <v>529</v>
      </c>
      <c r="F236" t="s">
        <v>530</v>
      </c>
      <c r="G236" t="s">
        <v>531</v>
      </c>
      <c r="H236" t="s">
        <v>63</v>
      </c>
      <c r="I236" t="s">
        <v>378</v>
      </c>
      <c r="J236" s="108">
        <v>207000</v>
      </c>
      <c r="K236" s="64">
        <v>0.1</v>
      </c>
      <c r="L236" s="111">
        <f t="shared" si="1"/>
        <v>20700</v>
      </c>
    </row>
    <row r="237" spans="2:12" x14ac:dyDescent="0.2">
      <c r="B237" t="s">
        <v>532</v>
      </c>
      <c r="F237" t="s">
        <v>533</v>
      </c>
      <c r="G237" t="s">
        <v>488</v>
      </c>
      <c r="H237" t="s">
        <v>63</v>
      </c>
      <c r="I237" t="s">
        <v>382</v>
      </c>
      <c r="J237" s="108">
        <v>17000</v>
      </c>
      <c r="K237" s="64">
        <v>0.1</v>
      </c>
      <c r="L237" s="111">
        <f t="shared" si="1"/>
        <v>1700</v>
      </c>
    </row>
    <row r="238" spans="2:12" x14ac:dyDescent="0.2">
      <c r="B238" t="s">
        <v>534</v>
      </c>
      <c r="F238" t="s">
        <v>535</v>
      </c>
      <c r="G238" t="s">
        <v>536</v>
      </c>
      <c r="H238" t="s">
        <v>386</v>
      </c>
      <c r="I238" t="s">
        <v>378</v>
      </c>
      <c r="J238" s="108">
        <v>567600</v>
      </c>
      <c r="K238" s="64">
        <v>0.1</v>
      </c>
      <c r="L238" s="111">
        <f t="shared" si="1"/>
        <v>56760</v>
      </c>
    </row>
    <row r="239" spans="2:12" x14ac:dyDescent="0.2">
      <c r="B239" t="s">
        <v>537</v>
      </c>
      <c r="F239" t="s">
        <v>538</v>
      </c>
      <c r="G239" t="s">
        <v>419</v>
      </c>
      <c r="H239" t="s">
        <v>377</v>
      </c>
      <c r="I239" t="s">
        <v>378</v>
      </c>
      <c r="J239" s="108">
        <v>45000</v>
      </c>
      <c r="K239" s="64">
        <v>0.1</v>
      </c>
      <c r="L239" s="111">
        <f t="shared" si="1"/>
        <v>4500</v>
      </c>
    </row>
    <row r="240" spans="2:12" x14ac:dyDescent="0.2">
      <c r="B240" t="s">
        <v>539</v>
      </c>
      <c r="F240" t="s">
        <v>540</v>
      </c>
      <c r="G240" t="s">
        <v>440</v>
      </c>
      <c r="H240" t="s">
        <v>63</v>
      </c>
      <c r="I240" t="s">
        <v>378</v>
      </c>
      <c r="J240" s="108">
        <v>106200</v>
      </c>
      <c r="K240" s="64">
        <v>0.1</v>
      </c>
      <c r="L240" s="111">
        <f t="shared" si="1"/>
        <v>10620</v>
      </c>
    </row>
    <row r="241" spans="2:12" x14ac:dyDescent="0.2">
      <c r="B241" t="s">
        <v>541</v>
      </c>
      <c r="F241" t="s">
        <v>542</v>
      </c>
      <c r="G241" t="s">
        <v>525</v>
      </c>
      <c r="H241" t="s">
        <v>63</v>
      </c>
      <c r="I241" t="s">
        <v>382</v>
      </c>
      <c r="J241" s="108">
        <v>1050000</v>
      </c>
      <c r="K241" s="64">
        <v>0.1</v>
      </c>
      <c r="L241" s="111">
        <f t="shared" si="1"/>
        <v>105000</v>
      </c>
    </row>
    <row r="242" spans="2:12" x14ac:dyDescent="0.2">
      <c r="B242" t="s">
        <v>543</v>
      </c>
      <c r="F242" t="s">
        <v>544</v>
      </c>
      <c r="G242" t="s">
        <v>545</v>
      </c>
      <c r="H242" t="s">
        <v>63</v>
      </c>
      <c r="I242" t="s">
        <v>378</v>
      </c>
      <c r="J242" s="108">
        <v>36000</v>
      </c>
      <c r="K242" s="64">
        <v>0.1</v>
      </c>
      <c r="L242" s="111">
        <f t="shared" si="1"/>
        <v>3600</v>
      </c>
    </row>
    <row r="243" spans="2:12" x14ac:dyDescent="0.2">
      <c r="B243" t="s">
        <v>546</v>
      </c>
      <c r="F243" t="s">
        <v>547</v>
      </c>
      <c r="G243" t="s">
        <v>548</v>
      </c>
      <c r="H243" t="s">
        <v>63</v>
      </c>
      <c r="I243" t="s">
        <v>378</v>
      </c>
      <c r="J243" s="108">
        <v>320000</v>
      </c>
      <c r="K243" s="64">
        <v>0.1</v>
      </c>
      <c r="L243" s="111">
        <f t="shared" si="1"/>
        <v>32000</v>
      </c>
    </row>
    <row r="244" spans="2:12" x14ac:dyDescent="0.2">
      <c r="B244" t="s">
        <v>549</v>
      </c>
      <c r="F244" t="s">
        <v>550</v>
      </c>
      <c r="G244" t="s">
        <v>551</v>
      </c>
      <c r="H244" t="s">
        <v>63</v>
      </c>
      <c r="I244" t="s">
        <v>382</v>
      </c>
      <c r="J244" s="108">
        <v>75000</v>
      </c>
      <c r="K244" s="64">
        <v>0.1</v>
      </c>
      <c r="L244" s="111">
        <f t="shared" si="1"/>
        <v>7500</v>
      </c>
    </row>
    <row r="245" spans="2:12" x14ac:dyDescent="0.2">
      <c r="B245" t="s">
        <v>552</v>
      </c>
      <c r="F245" t="s">
        <v>553</v>
      </c>
      <c r="G245" t="s">
        <v>545</v>
      </c>
      <c r="H245" t="s">
        <v>63</v>
      </c>
      <c r="I245" t="s">
        <v>382</v>
      </c>
      <c r="J245" s="108">
        <v>36000</v>
      </c>
      <c r="K245" s="64">
        <v>0.1</v>
      </c>
      <c r="L245" s="111">
        <f t="shared" si="1"/>
        <v>3600</v>
      </c>
    </row>
    <row r="246" spans="2:12" x14ac:dyDescent="0.2">
      <c r="B246" t="s">
        <v>554</v>
      </c>
      <c r="F246" t="s">
        <v>555</v>
      </c>
      <c r="G246" t="s">
        <v>556</v>
      </c>
      <c r="H246" t="s">
        <v>63</v>
      </c>
      <c r="I246" t="s">
        <v>382</v>
      </c>
      <c r="J246" s="108">
        <v>162000</v>
      </c>
      <c r="K246" s="64">
        <v>0.1</v>
      </c>
      <c r="L246" s="111">
        <f t="shared" si="1"/>
        <v>16200</v>
      </c>
    </row>
    <row r="247" spans="2:12" x14ac:dyDescent="0.2">
      <c r="B247" t="s">
        <v>557</v>
      </c>
      <c r="F247" t="s">
        <v>558</v>
      </c>
      <c r="G247" t="s">
        <v>556</v>
      </c>
      <c r="H247" t="s">
        <v>63</v>
      </c>
      <c r="I247" t="s">
        <v>382</v>
      </c>
      <c r="J247" s="108">
        <v>100000</v>
      </c>
      <c r="K247" s="64">
        <v>0.1</v>
      </c>
      <c r="L247" s="111">
        <f t="shared" si="1"/>
        <v>10000</v>
      </c>
    </row>
    <row r="248" spans="2:12" x14ac:dyDescent="0.2">
      <c r="B248" t="s">
        <v>557</v>
      </c>
      <c r="F248" t="s">
        <v>559</v>
      </c>
      <c r="G248" t="s">
        <v>556</v>
      </c>
      <c r="H248" t="s">
        <v>63</v>
      </c>
      <c r="I248" t="s">
        <v>382</v>
      </c>
      <c r="J248" s="108">
        <v>100000</v>
      </c>
      <c r="K248" s="64">
        <v>0.1</v>
      </c>
      <c r="L248" s="111">
        <f t="shared" si="1"/>
        <v>10000</v>
      </c>
    </row>
    <row r="249" spans="2:12" x14ac:dyDescent="0.2">
      <c r="B249" t="s">
        <v>560</v>
      </c>
      <c r="F249" t="s">
        <v>561</v>
      </c>
      <c r="G249" t="s">
        <v>496</v>
      </c>
      <c r="H249" t="s">
        <v>386</v>
      </c>
      <c r="I249" t="s">
        <v>382</v>
      </c>
      <c r="J249" s="108">
        <v>90000</v>
      </c>
      <c r="K249" s="64">
        <v>0.1</v>
      </c>
      <c r="L249" s="111">
        <f t="shared" si="1"/>
        <v>9000</v>
      </c>
    </row>
    <row r="250" spans="2:12" x14ac:dyDescent="0.2">
      <c r="B250" t="s">
        <v>562</v>
      </c>
      <c r="F250" t="s">
        <v>563</v>
      </c>
      <c r="G250" t="s">
        <v>496</v>
      </c>
      <c r="H250" t="s">
        <v>386</v>
      </c>
      <c r="I250" t="s">
        <v>378</v>
      </c>
      <c r="J250" s="108">
        <v>240000</v>
      </c>
      <c r="K250" s="64">
        <v>0.1</v>
      </c>
      <c r="L250" s="111">
        <f t="shared" si="1"/>
        <v>24000</v>
      </c>
    </row>
    <row r="251" spans="2:12" x14ac:dyDescent="0.2">
      <c r="B251" t="s">
        <v>564</v>
      </c>
      <c r="F251" t="s">
        <v>565</v>
      </c>
      <c r="G251" t="s">
        <v>472</v>
      </c>
      <c r="H251" t="s">
        <v>63</v>
      </c>
      <c r="I251" t="s">
        <v>382</v>
      </c>
      <c r="J251" s="108">
        <v>32000</v>
      </c>
      <c r="K251" s="64">
        <v>0.1</v>
      </c>
      <c r="L251" s="111">
        <f t="shared" si="1"/>
        <v>3200</v>
      </c>
    </row>
    <row r="252" spans="2:12" x14ac:dyDescent="0.2">
      <c r="B252" t="s">
        <v>566</v>
      </c>
      <c r="F252" t="s">
        <v>567</v>
      </c>
      <c r="G252" t="s">
        <v>419</v>
      </c>
      <c r="H252" t="s">
        <v>63</v>
      </c>
      <c r="I252" t="s">
        <v>382</v>
      </c>
      <c r="J252" s="108">
        <v>76000</v>
      </c>
      <c r="K252" s="64">
        <v>0.1</v>
      </c>
      <c r="L252" s="111">
        <f t="shared" si="1"/>
        <v>7600</v>
      </c>
    </row>
    <row r="253" spans="2:12" x14ac:dyDescent="0.2">
      <c r="B253" t="s">
        <v>566</v>
      </c>
      <c r="F253" t="s">
        <v>568</v>
      </c>
      <c r="G253" t="s">
        <v>419</v>
      </c>
      <c r="H253" t="s">
        <v>63</v>
      </c>
      <c r="I253" t="s">
        <v>382</v>
      </c>
      <c r="J253" s="108">
        <v>50400</v>
      </c>
      <c r="K253" s="64">
        <v>0.1</v>
      </c>
      <c r="L253" s="111">
        <f t="shared" si="1"/>
        <v>5040</v>
      </c>
    </row>
    <row r="254" spans="2:12" x14ac:dyDescent="0.2">
      <c r="B254" t="s">
        <v>569</v>
      </c>
      <c r="F254" t="s">
        <v>570</v>
      </c>
      <c r="G254" t="s">
        <v>419</v>
      </c>
      <c r="H254" t="s">
        <v>63</v>
      </c>
      <c r="I254" t="s">
        <v>382</v>
      </c>
      <c r="J254" s="108">
        <v>40800</v>
      </c>
      <c r="K254" s="64">
        <v>0.1</v>
      </c>
      <c r="L254" s="111">
        <f t="shared" si="1"/>
        <v>4080</v>
      </c>
    </row>
    <row r="255" spans="2:12" x14ac:dyDescent="0.2">
      <c r="B255" t="s">
        <v>569</v>
      </c>
      <c r="F255" t="s">
        <v>571</v>
      </c>
      <c r="G255" t="s">
        <v>419</v>
      </c>
      <c r="H255" t="s">
        <v>63</v>
      </c>
      <c r="I255" t="s">
        <v>382</v>
      </c>
      <c r="J255" s="108">
        <v>55200</v>
      </c>
      <c r="K255" s="64">
        <v>0.1</v>
      </c>
      <c r="L255" s="111">
        <f t="shared" si="1"/>
        <v>5520</v>
      </c>
    </row>
    <row r="256" spans="2:12" x14ac:dyDescent="0.2">
      <c r="B256" t="s">
        <v>569</v>
      </c>
      <c r="F256" t="s">
        <v>572</v>
      </c>
      <c r="G256" t="s">
        <v>419</v>
      </c>
      <c r="H256" t="s">
        <v>63</v>
      </c>
      <c r="I256" t="s">
        <v>382</v>
      </c>
      <c r="J256" s="108">
        <v>40800</v>
      </c>
      <c r="K256" s="64">
        <v>0.1</v>
      </c>
      <c r="L256" s="111">
        <f t="shared" si="1"/>
        <v>4080</v>
      </c>
    </row>
    <row r="257" spans="2:12" x14ac:dyDescent="0.2">
      <c r="B257" t="s">
        <v>569</v>
      </c>
      <c r="F257" t="s">
        <v>573</v>
      </c>
      <c r="G257" t="s">
        <v>419</v>
      </c>
      <c r="H257" t="s">
        <v>63</v>
      </c>
      <c r="I257" t="s">
        <v>382</v>
      </c>
      <c r="J257" s="108">
        <v>38400</v>
      </c>
      <c r="K257" s="64">
        <v>0.1</v>
      </c>
      <c r="L257" s="111">
        <f t="shared" si="1"/>
        <v>3840</v>
      </c>
    </row>
    <row r="258" spans="2:12" x14ac:dyDescent="0.2">
      <c r="B258" t="s">
        <v>574</v>
      </c>
      <c r="F258" t="s">
        <v>575</v>
      </c>
      <c r="G258" t="s">
        <v>472</v>
      </c>
      <c r="H258" t="s">
        <v>63</v>
      </c>
      <c r="I258" t="s">
        <v>382</v>
      </c>
      <c r="J258" s="108">
        <v>83600</v>
      </c>
      <c r="K258" s="64">
        <v>0.1</v>
      </c>
      <c r="L258" s="111">
        <f t="shared" si="1"/>
        <v>8360</v>
      </c>
    </row>
    <row r="259" spans="2:12" x14ac:dyDescent="0.2">
      <c r="B259" t="s">
        <v>576</v>
      </c>
      <c r="F259" t="s">
        <v>553</v>
      </c>
      <c r="G259" t="s">
        <v>545</v>
      </c>
      <c r="H259" t="s">
        <v>63</v>
      </c>
      <c r="I259" t="s">
        <v>382</v>
      </c>
      <c r="J259" s="108">
        <v>49500</v>
      </c>
      <c r="K259" s="64">
        <v>0.1</v>
      </c>
      <c r="L259" s="111">
        <f t="shared" si="1"/>
        <v>4950</v>
      </c>
    </row>
    <row r="260" spans="2:12" x14ac:dyDescent="0.2">
      <c r="B260" t="s">
        <v>577</v>
      </c>
      <c r="F260" t="s">
        <v>578</v>
      </c>
      <c r="G260" t="s">
        <v>579</v>
      </c>
      <c r="H260" t="s">
        <v>63</v>
      </c>
      <c r="I260" t="s">
        <v>378</v>
      </c>
      <c r="J260" s="108">
        <v>82400</v>
      </c>
      <c r="K260" s="64">
        <v>0.1</v>
      </c>
      <c r="L260" s="111">
        <f t="shared" si="1"/>
        <v>8240</v>
      </c>
    </row>
    <row r="261" spans="2:12" x14ac:dyDescent="0.2">
      <c r="B261" t="s">
        <v>580</v>
      </c>
      <c r="F261" t="s">
        <v>581</v>
      </c>
      <c r="G261" t="s">
        <v>579</v>
      </c>
      <c r="H261" t="s">
        <v>63</v>
      </c>
      <c r="I261" t="s">
        <v>382</v>
      </c>
      <c r="J261" s="108">
        <v>88000</v>
      </c>
      <c r="K261" s="64">
        <v>0.1</v>
      </c>
      <c r="L261" s="111">
        <f t="shared" si="1"/>
        <v>8800</v>
      </c>
    </row>
    <row r="262" spans="2:12" x14ac:dyDescent="0.2">
      <c r="B262" t="s">
        <v>582</v>
      </c>
      <c r="F262" t="s">
        <v>583</v>
      </c>
      <c r="G262" t="s">
        <v>548</v>
      </c>
      <c r="H262" t="s">
        <v>386</v>
      </c>
      <c r="I262" t="s">
        <v>412</v>
      </c>
      <c r="J262" s="108">
        <v>45000</v>
      </c>
      <c r="K262" s="64">
        <v>0.1</v>
      </c>
      <c r="L262" s="111">
        <f t="shared" si="1"/>
        <v>4500</v>
      </c>
    </row>
    <row r="263" spans="2:12" x14ac:dyDescent="0.2">
      <c r="B263" t="s">
        <v>584</v>
      </c>
      <c r="F263" t="s">
        <v>585</v>
      </c>
      <c r="G263" t="s">
        <v>425</v>
      </c>
      <c r="H263" t="s">
        <v>386</v>
      </c>
      <c r="I263" t="s">
        <v>382</v>
      </c>
      <c r="J263" s="108">
        <v>56000</v>
      </c>
      <c r="K263" s="64">
        <v>0.1</v>
      </c>
      <c r="L263" s="111">
        <f t="shared" si="1"/>
        <v>5600</v>
      </c>
    </row>
    <row r="264" spans="2:12" x14ac:dyDescent="0.2">
      <c r="B264" t="s">
        <v>586</v>
      </c>
      <c r="F264" t="s">
        <v>587</v>
      </c>
      <c r="G264" t="s">
        <v>579</v>
      </c>
      <c r="H264" t="s">
        <v>63</v>
      </c>
      <c r="I264" t="s">
        <v>378</v>
      </c>
      <c r="J264" s="108">
        <v>13000</v>
      </c>
      <c r="K264" s="64">
        <v>0.1</v>
      </c>
      <c r="L264" s="111">
        <f t="shared" si="1"/>
        <v>1300</v>
      </c>
    </row>
    <row r="265" spans="2:12" x14ac:dyDescent="0.2">
      <c r="B265" t="s">
        <v>588</v>
      </c>
      <c r="F265" t="s">
        <v>589</v>
      </c>
      <c r="G265" t="s">
        <v>590</v>
      </c>
      <c r="H265" t="s">
        <v>386</v>
      </c>
      <c r="I265" t="s">
        <v>378</v>
      </c>
      <c r="J265" s="108">
        <v>63000</v>
      </c>
      <c r="K265" s="64">
        <v>0.1</v>
      </c>
      <c r="L265" s="111">
        <f t="shared" si="1"/>
        <v>6300</v>
      </c>
    </row>
    <row r="266" spans="2:12" x14ac:dyDescent="0.2">
      <c r="B266" t="s">
        <v>401</v>
      </c>
      <c r="F266" t="s">
        <v>591</v>
      </c>
      <c r="G266" t="s">
        <v>403</v>
      </c>
      <c r="H266" t="s">
        <v>377</v>
      </c>
      <c r="I266" t="s">
        <v>378</v>
      </c>
      <c r="J266" s="108">
        <v>47000</v>
      </c>
      <c r="K266" s="64">
        <v>0.1</v>
      </c>
      <c r="L266" s="111">
        <f t="shared" si="1"/>
        <v>4700</v>
      </c>
    </row>
    <row r="267" spans="2:12" x14ac:dyDescent="0.2">
      <c r="B267" t="s">
        <v>592</v>
      </c>
      <c r="F267" t="s">
        <v>593</v>
      </c>
      <c r="G267" t="s">
        <v>472</v>
      </c>
      <c r="H267" t="s">
        <v>63</v>
      </c>
      <c r="I267" t="s">
        <v>382</v>
      </c>
      <c r="J267" s="108">
        <v>56400</v>
      </c>
      <c r="K267" s="64">
        <v>0.1</v>
      </c>
      <c r="L267" s="111">
        <f t="shared" si="1"/>
        <v>5640</v>
      </c>
    </row>
    <row r="268" spans="2:12" x14ac:dyDescent="0.2">
      <c r="B268" t="s">
        <v>592</v>
      </c>
      <c r="F268" t="s">
        <v>594</v>
      </c>
      <c r="G268" t="s">
        <v>472</v>
      </c>
      <c r="H268" t="s">
        <v>63</v>
      </c>
      <c r="I268" t="s">
        <v>382</v>
      </c>
      <c r="J268" s="108">
        <v>24800</v>
      </c>
      <c r="K268" s="64">
        <v>0.1</v>
      </c>
      <c r="L268" s="111">
        <f t="shared" si="1"/>
        <v>2480</v>
      </c>
    </row>
    <row r="269" spans="2:12" x14ac:dyDescent="0.2">
      <c r="B269" t="s">
        <v>564</v>
      </c>
      <c r="F269" t="s">
        <v>595</v>
      </c>
      <c r="G269" t="s">
        <v>472</v>
      </c>
      <c r="H269" t="s">
        <v>63</v>
      </c>
      <c r="I269" t="s">
        <v>382</v>
      </c>
      <c r="J269" s="108">
        <v>20400</v>
      </c>
      <c r="K269" s="64">
        <v>0.1</v>
      </c>
      <c r="L269" s="111">
        <f t="shared" si="1"/>
        <v>2040</v>
      </c>
    </row>
    <row r="270" spans="2:12" x14ac:dyDescent="0.2">
      <c r="B270" t="s">
        <v>596</v>
      </c>
      <c r="F270" t="s">
        <v>597</v>
      </c>
      <c r="G270" t="s">
        <v>502</v>
      </c>
      <c r="H270" t="s">
        <v>63</v>
      </c>
      <c r="I270" t="s">
        <v>382</v>
      </c>
      <c r="J270" s="108">
        <v>30400</v>
      </c>
      <c r="K270" s="64">
        <v>0.1</v>
      </c>
      <c r="L270" s="111">
        <f t="shared" si="1"/>
        <v>3040</v>
      </c>
    </row>
    <row r="271" spans="2:12" x14ac:dyDescent="0.2">
      <c r="B271" t="s">
        <v>598</v>
      </c>
      <c r="F271" t="s">
        <v>599</v>
      </c>
      <c r="G271" t="s">
        <v>600</v>
      </c>
      <c r="H271" t="s">
        <v>63</v>
      </c>
      <c r="I271" t="s">
        <v>378</v>
      </c>
      <c r="J271" s="108">
        <v>135000</v>
      </c>
      <c r="K271" s="64">
        <v>0.1</v>
      </c>
      <c r="L271" s="111">
        <f t="shared" si="1"/>
        <v>13500</v>
      </c>
    </row>
    <row r="272" spans="2:12" x14ac:dyDescent="0.2">
      <c r="B272" t="s">
        <v>598</v>
      </c>
      <c r="F272" t="s">
        <v>601</v>
      </c>
      <c r="G272" t="s">
        <v>600</v>
      </c>
      <c r="H272" t="s">
        <v>63</v>
      </c>
      <c r="I272" t="s">
        <v>378</v>
      </c>
      <c r="J272" s="108">
        <v>135000</v>
      </c>
      <c r="K272" s="64">
        <v>0.1</v>
      </c>
      <c r="L272" s="111">
        <f t="shared" si="1"/>
        <v>13500</v>
      </c>
    </row>
    <row r="273" spans="2:12" x14ac:dyDescent="0.2">
      <c r="B273" t="s">
        <v>598</v>
      </c>
      <c r="F273" t="s">
        <v>602</v>
      </c>
      <c r="G273" t="s">
        <v>600</v>
      </c>
      <c r="H273" t="s">
        <v>63</v>
      </c>
      <c r="I273" t="s">
        <v>378</v>
      </c>
      <c r="J273" s="108">
        <v>135000</v>
      </c>
      <c r="K273" s="64">
        <v>0.1</v>
      </c>
      <c r="L273" s="111">
        <f t="shared" si="1"/>
        <v>13500</v>
      </c>
    </row>
    <row r="274" spans="2:12" x14ac:dyDescent="0.2">
      <c r="B274" t="s">
        <v>598</v>
      </c>
      <c r="F274" t="s">
        <v>603</v>
      </c>
      <c r="G274" t="s">
        <v>600</v>
      </c>
      <c r="H274" t="s">
        <v>63</v>
      </c>
      <c r="I274" t="s">
        <v>378</v>
      </c>
      <c r="J274" s="108">
        <v>135000</v>
      </c>
      <c r="K274" s="64">
        <v>0.1</v>
      </c>
      <c r="L274" s="111">
        <f t="shared" si="1"/>
        <v>13500</v>
      </c>
    </row>
    <row r="275" spans="2:12" x14ac:dyDescent="0.2">
      <c r="B275" t="s">
        <v>598</v>
      </c>
      <c r="F275" t="s">
        <v>604</v>
      </c>
      <c r="G275" t="s">
        <v>600</v>
      </c>
      <c r="H275" t="s">
        <v>63</v>
      </c>
      <c r="I275" t="s">
        <v>378</v>
      </c>
      <c r="J275" s="108">
        <v>135000</v>
      </c>
      <c r="K275" s="64">
        <v>0.1</v>
      </c>
      <c r="L275" s="111">
        <f t="shared" si="1"/>
        <v>13500</v>
      </c>
    </row>
    <row r="276" spans="2:12" x14ac:dyDescent="0.2">
      <c r="B276" t="s">
        <v>598</v>
      </c>
      <c r="F276" t="s">
        <v>605</v>
      </c>
      <c r="G276" t="s">
        <v>600</v>
      </c>
      <c r="H276" t="s">
        <v>63</v>
      </c>
      <c r="I276" t="s">
        <v>378</v>
      </c>
      <c r="J276" s="108">
        <v>135000</v>
      </c>
      <c r="K276" s="64">
        <v>0.1</v>
      </c>
      <c r="L276" s="111">
        <f t="shared" si="1"/>
        <v>13500</v>
      </c>
    </row>
    <row r="277" spans="2:12" x14ac:dyDescent="0.2">
      <c r="B277" t="s">
        <v>598</v>
      </c>
      <c r="F277" t="s">
        <v>606</v>
      </c>
      <c r="G277" t="s">
        <v>600</v>
      </c>
      <c r="H277" t="s">
        <v>63</v>
      </c>
      <c r="I277" t="s">
        <v>378</v>
      </c>
      <c r="J277" s="108">
        <v>135000</v>
      </c>
      <c r="K277" s="64">
        <v>0.1</v>
      </c>
      <c r="L277" s="111">
        <f t="shared" si="1"/>
        <v>13500</v>
      </c>
    </row>
    <row r="278" spans="2:12" x14ac:dyDescent="0.2">
      <c r="B278" t="s">
        <v>607</v>
      </c>
      <c r="F278" t="s">
        <v>608</v>
      </c>
      <c r="G278" t="s">
        <v>525</v>
      </c>
      <c r="H278" t="s">
        <v>63</v>
      </c>
      <c r="I278" t="s">
        <v>382</v>
      </c>
      <c r="J278" s="108">
        <v>200000</v>
      </c>
      <c r="K278" s="64">
        <v>0.1</v>
      </c>
      <c r="L278" s="111">
        <f t="shared" si="1"/>
        <v>20000</v>
      </c>
    </row>
    <row r="279" spans="2:12" x14ac:dyDescent="0.2">
      <c r="B279" t="s">
        <v>609</v>
      </c>
      <c r="F279" t="s">
        <v>610</v>
      </c>
      <c r="G279" t="s">
        <v>525</v>
      </c>
      <c r="H279" t="s">
        <v>63</v>
      </c>
      <c r="I279" t="s">
        <v>382</v>
      </c>
      <c r="J279" s="108">
        <v>96000</v>
      </c>
      <c r="K279" s="64">
        <v>0.1</v>
      </c>
      <c r="L279" s="111">
        <f t="shared" si="1"/>
        <v>9600</v>
      </c>
    </row>
    <row r="280" spans="2:12" x14ac:dyDescent="0.2">
      <c r="B280" t="s">
        <v>611</v>
      </c>
      <c r="F280" t="s">
        <v>612</v>
      </c>
      <c r="G280" t="s">
        <v>613</v>
      </c>
      <c r="H280" t="s">
        <v>63</v>
      </c>
      <c r="I280" t="s">
        <v>382</v>
      </c>
      <c r="J280" s="108">
        <v>405000</v>
      </c>
      <c r="K280" s="64">
        <v>0.1</v>
      </c>
      <c r="L280" s="111">
        <f t="shared" si="1"/>
        <v>40500</v>
      </c>
    </row>
    <row r="281" spans="2:12" x14ac:dyDescent="0.2">
      <c r="B281" t="s">
        <v>614</v>
      </c>
      <c r="F281" t="s">
        <v>608</v>
      </c>
      <c r="G281" t="s">
        <v>613</v>
      </c>
      <c r="H281" t="s">
        <v>63</v>
      </c>
      <c r="I281" t="s">
        <v>382</v>
      </c>
      <c r="J281" s="108">
        <v>100000</v>
      </c>
      <c r="K281" s="64">
        <v>0.1</v>
      </c>
      <c r="L281" s="111">
        <f t="shared" si="1"/>
        <v>10000</v>
      </c>
    </row>
    <row r="282" spans="2:12" x14ac:dyDescent="0.2">
      <c r="B282" t="s">
        <v>564</v>
      </c>
      <c r="F282" t="s">
        <v>527</v>
      </c>
      <c r="G282" t="s">
        <v>472</v>
      </c>
      <c r="H282" t="s">
        <v>63</v>
      </c>
      <c r="I282" t="s">
        <v>382</v>
      </c>
      <c r="J282" s="108">
        <v>99000</v>
      </c>
      <c r="K282" s="64">
        <v>0.1</v>
      </c>
      <c r="L282" s="111">
        <f t="shared" si="1"/>
        <v>9900</v>
      </c>
    </row>
    <row r="283" spans="2:12" x14ac:dyDescent="0.2">
      <c r="B283" t="s">
        <v>615</v>
      </c>
      <c r="F283" t="s">
        <v>514</v>
      </c>
      <c r="G283" t="s">
        <v>616</v>
      </c>
      <c r="H283" t="s">
        <v>63</v>
      </c>
      <c r="I283" t="s">
        <v>378</v>
      </c>
      <c r="J283" s="108">
        <v>35000</v>
      </c>
      <c r="K283" s="64">
        <v>0.1</v>
      </c>
      <c r="L283" s="111">
        <f t="shared" si="1"/>
        <v>3500</v>
      </c>
    </row>
    <row r="284" spans="2:12" x14ac:dyDescent="0.2">
      <c r="B284" t="s">
        <v>615</v>
      </c>
      <c r="F284" t="s">
        <v>617</v>
      </c>
      <c r="G284" t="s">
        <v>616</v>
      </c>
      <c r="H284" t="s">
        <v>63</v>
      </c>
      <c r="I284" t="s">
        <v>378</v>
      </c>
      <c r="J284" s="108">
        <v>150000</v>
      </c>
      <c r="K284" s="64">
        <v>0.1</v>
      </c>
      <c r="L284" s="111">
        <f t="shared" si="1"/>
        <v>15000</v>
      </c>
    </row>
    <row r="285" spans="2:12" x14ac:dyDescent="0.2">
      <c r="B285" t="s">
        <v>189</v>
      </c>
      <c r="F285" t="s">
        <v>618</v>
      </c>
      <c r="G285" t="s">
        <v>465</v>
      </c>
      <c r="H285" t="s">
        <v>386</v>
      </c>
      <c r="I285" t="s">
        <v>382</v>
      </c>
      <c r="J285" s="108">
        <v>822850</v>
      </c>
      <c r="K285" s="64">
        <v>0.1</v>
      </c>
      <c r="L285" s="111">
        <f t="shared" ref="L285:L306" si="2">J285*K285</f>
        <v>82285</v>
      </c>
    </row>
    <row r="286" spans="2:12" x14ac:dyDescent="0.2">
      <c r="B286" t="s">
        <v>619</v>
      </c>
      <c r="F286" t="s">
        <v>268</v>
      </c>
      <c r="G286" t="s">
        <v>620</v>
      </c>
      <c r="H286" t="s">
        <v>386</v>
      </c>
      <c r="I286" t="s">
        <v>378</v>
      </c>
      <c r="J286" s="108">
        <v>30000</v>
      </c>
      <c r="K286" s="64">
        <v>0.1</v>
      </c>
      <c r="L286" s="111">
        <f t="shared" si="2"/>
        <v>3000</v>
      </c>
    </row>
    <row r="287" spans="2:12" x14ac:dyDescent="0.2">
      <c r="B287" t="s">
        <v>621</v>
      </c>
      <c r="F287" t="s">
        <v>622</v>
      </c>
      <c r="G287" t="s">
        <v>616</v>
      </c>
      <c r="H287" t="s">
        <v>63</v>
      </c>
      <c r="I287" t="s">
        <v>378</v>
      </c>
      <c r="J287" s="108">
        <v>36000</v>
      </c>
      <c r="K287" s="64">
        <v>0.1</v>
      </c>
      <c r="L287" s="111">
        <f t="shared" si="2"/>
        <v>3600</v>
      </c>
    </row>
    <row r="288" spans="2:12" x14ac:dyDescent="0.2">
      <c r="B288" t="s">
        <v>623</v>
      </c>
      <c r="F288" t="s">
        <v>624</v>
      </c>
      <c r="G288" t="s">
        <v>472</v>
      </c>
      <c r="H288" t="s">
        <v>63</v>
      </c>
      <c r="I288" t="s">
        <v>378</v>
      </c>
      <c r="J288" s="108">
        <v>250000</v>
      </c>
      <c r="K288" s="64">
        <v>0.1</v>
      </c>
      <c r="L288" s="111">
        <f t="shared" si="2"/>
        <v>25000</v>
      </c>
    </row>
    <row r="289" spans="2:12" x14ac:dyDescent="0.2">
      <c r="B289" t="s">
        <v>625</v>
      </c>
      <c r="F289" t="s">
        <v>626</v>
      </c>
      <c r="G289" t="s">
        <v>499</v>
      </c>
      <c r="H289" t="s">
        <v>63</v>
      </c>
      <c r="I289" t="s">
        <v>378</v>
      </c>
      <c r="J289" s="108">
        <v>30000</v>
      </c>
      <c r="K289" s="64">
        <v>0.1</v>
      </c>
      <c r="L289" s="111">
        <f t="shared" si="2"/>
        <v>3000</v>
      </c>
    </row>
    <row r="290" spans="2:12" x14ac:dyDescent="0.2">
      <c r="B290" t="s">
        <v>627</v>
      </c>
      <c r="F290" t="s">
        <v>628</v>
      </c>
      <c r="G290" t="s">
        <v>629</v>
      </c>
      <c r="H290" t="s">
        <v>386</v>
      </c>
      <c r="I290" t="s">
        <v>382</v>
      </c>
      <c r="J290" s="108">
        <v>578578</v>
      </c>
      <c r="K290" s="64">
        <v>0.1</v>
      </c>
      <c r="L290" s="111">
        <f t="shared" si="2"/>
        <v>57857.8</v>
      </c>
    </row>
    <row r="291" spans="2:12" x14ac:dyDescent="0.2">
      <c r="B291" t="s">
        <v>630</v>
      </c>
      <c r="F291" t="s">
        <v>631</v>
      </c>
      <c r="G291" t="s">
        <v>613</v>
      </c>
      <c r="H291" t="s">
        <v>63</v>
      </c>
      <c r="I291" t="s">
        <v>378</v>
      </c>
      <c r="J291" s="108">
        <v>150000</v>
      </c>
      <c r="K291" s="64">
        <v>0.1</v>
      </c>
      <c r="L291" s="111">
        <f t="shared" si="2"/>
        <v>15000</v>
      </c>
    </row>
    <row r="292" spans="2:12" x14ac:dyDescent="0.2">
      <c r="B292" t="s">
        <v>630</v>
      </c>
      <c r="F292" t="s">
        <v>632</v>
      </c>
      <c r="G292" t="s">
        <v>613</v>
      </c>
      <c r="H292" t="s">
        <v>63</v>
      </c>
      <c r="I292" t="s">
        <v>378</v>
      </c>
      <c r="J292" s="108">
        <v>20000</v>
      </c>
      <c r="K292" s="64">
        <v>0.1</v>
      </c>
      <c r="L292" s="111">
        <f t="shared" si="2"/>
        <v>2000</v>
      </c>
    </row>
    <row r="293" spans="2:12" x14ac:dyDescent="0.2">
      <c r="B293" t="s">
        <v>630</v>
      </c>
      <c r="F293" t="s">
        <v>633</v>
      </c>
      <c r="G293" t="s">
        <v>579</v>
      </c>
      <c r="H293" t="s">
        <v>63</v>
      </c>
      <c r="I293" t="s">
        <v>378</v>
      </c>
      <c r="J293" s="108">
        <v>198000</v>
      </c>
      <c r="K293" s="64">
        <v>0.1</v>
      </c>
      <c r="L293" s="111">
        <f t="shared" si="2"/>
        <v>19800</v>
      </c>
    </row>
    <row r="294" spans="2:12" x14ac:dyDescent="0.2">
      <c r="B294" t="s">
        <v>634</v>
      </c>
      <c r="F294" t="s">
        <v>635</v>
      </c>
      <c r="G294" t="s">
        <v>579</v>
      </c>
      <c r="H294" t="s">
        <v>386</v>
      </c>
      <c r="I294" t="s">
        <v>378</v>
      </c>
      <c r="J294" s="108">
        <v>1875000</v>
      </c>
      <c r="K294" s="64">
        <v>0.1</v>
      </c>
      <c r="L294" s="111">
        <f t="shared" si="2"/>
        <v>187500</v>
      </c>
    </row>
    <row r="295" spans="2:12" x14ac:dyDescent="0.2">
      <c r="B295" t="s">
        <v>636</v>
      </c>
      <c r="F295" t="s">
        <v>637</v>
      </c>
      <c r="G295" t="s">
        <v>512</v>
      </c>
      <c r="H295" t="s">
        <v>63</v>
      </c>
      <c r="I295" t="s">
        <v>382</v>
      </c>
      <c r="J295" s="108">
        <v>27000</v>
      </c>
      <c r="K295" s="64">
        <v>0.1</v>
      </c>
      <c r="L295" s="111">
        <f t="shared" si="2"/>
        <v>2700</v>
      </c>
    </row>
    <row r="296" spans="2:12" x14ac:dyDescent="0.2">
      <c r="B296" t="s">
        <v>636</v>
      </c>
      <c r="F296" t="s">
        <v>638</v>
      </c>
      <c r="G296" t="s">
        <v>512</v>
      </c>
      <c r="H296" t="s">
        <v>63</v>
      </c>
      <c r="I296" t="s">
        <v>382</v>
      </c>
      <c r="J296" s="108">
        <v>36000</v>
      </c>
      <c r="K296" s="64">
        <v>0.1</v>
      </c>
      <c r="L296" s="111">
        <f t="shared" si="2"/>
        <v>3600</v>
      </c>
    </row>
    <row r="297" spans="2:12" x14ac:dyDescent="0.2">
      <c r="B297" t="s">
        <v>639</v>
      </c>
      <c r="F297" t="s">
        <v>640</v>
      </c>
      <c r="G297" t="s">
        <v>512</v>
      </c>
      <c r="H297" t="s">
        <v>63</v>
      </c>
      <c r="I297" t="s">
        <v>378</v>
      </c>
      <c r="J297" s="108">
        <v>22000</v>
      </c>
      <c r="K297" s="64">
        <v>0.1</v>
      </c>
      <c r="L297" s="111">
        <f t="shared" si="2"/>
        <v>2200</v>
      </c>
    </row>
    <row r="298" spans="2:12" x14ac:dyDescent="0.2">
      <c r="B298" t="s">
        <v>641</v>
      </c>
      <c r="F298" t="s">
        <v>375</v>
      </c>
      <c r="G298" t="s">
        <v>496</v>
      </c>
      <c r="H298" t="s">
        <v>377</v>
      </c>
      <c r="I298" t="s">
        <v>378</v>
      </c>
      <c r="J298" s="108">
        <v>238950</v>
      </c>
      <c r="K298" s="64">
        <v>0.1</v>
      </c>
      <c r="L298" s="111">
        <f t="shared" si="2"/>
        <v>23895</v>
      </c>
    </row>
    <row r="299" spans="2:12" x14ac:dyDescent="0.2">
      <c r="B299" t="s">
        <v>642</v>
      </c>
      <c r="F299" t="s">
        <v>643</v>
      </c>
      <c r="G299" t="s">
        <v>616</v>
      </c>
      <c r="H299" t="s">
        <v>63</v>
      </c>
      <c r="I299" t="s">
        <v>382</v>
      </c>
      <c r="J299" s="108">
        <v>38400</v>
      </c>
      <c r="K299" s="64">
        <v>0.1</v>
      </c>
      <c r="L299" s="111">
        <f t="shared" si="2"/>
        <v>3840</v>
      </c>
    </row>
    <row r="300" spans="2:12" x14ac:dyDescent="0.2">
      <c r="B300" t="s">
        <v>644</v>
      </c>
      <c r="F300" t="s">
        <v>645</v>
      </c>
      <c r="G300" t="s">
        <v>646</v>
      </c>
      <c r="H300" t="s">
        <v>63</v>
      </c>
      <c r="I300" t="s">
        <v>382</v>
      </c>
      <c r="J300" s="108">
        <v>16400</v>
      </c>
      <c r="K300" s="64">
        <v>0.1</v>
      </c>
      <c r="L300" s="111">
        <f t="shared" si="2"/>
        <v>1640</v>
      </c>
    </row>
    <row r="301" spans="2:12" x14ac:dyDescent="0.2">
      <c r="B301" t="s">
        <v>647</v>
      </c>
      <c r="F301" t="s">
        <v>648</v>
      </c>
      <c r="G301" t="s">
        <v>536</v>
      </c>
      <c r="H301" t="s">
        <v>63</v>
      </c>
      <c r="I301" t="s">
        <v>378</v>
      </c>
      <c r="J301" s="108">
        <v>890000</v>
      </c>
      <c r="K301" s="64">
        <v>0.1</v>
      </c>
      <c r="L301" s="111">
        <f t="shared" si="2"/>
        <v>89000</v>
      </c>
    </row>
    <row r="302" spans="2:12" x14ac:dyDescent="0.2">
      <c r="B302" t="s">
        <v>649</v>
      </c>
      <c r="F302" t="s">
        <v>650</v>
      </c>
      <c r="G302" t="s">
        <v>651</v>
      </c>
      <c r="H302" t="s">
        <v>63</v>
      </c>
      <c r="I302" t="s">
        <v>382</v>
      </c>
      <c r="J302" s="108">
        <v>2166000</v>
      </c>
      <c r="K302" s="64">
        <v>0.1</v>
      </c>
      <c r="L302" s="111">
        <f t="shared" si="2"/>
        <v>216600</v>
      </c>
    </row>
    <row r="303" spans="2:12" x14ac:dyDescent="0.2">
      <c r="B303" t="s">
        <v>537</v>
      </c>
      <c r="F303" t="s">
        <v>652</v>
      </c>
      <c r="G303" t="s">
        <v>653</v>
      </c>
      <c r="H303" t="s">
        <v>63</v>
      </c>
      <c r="I303" t="s">
        <v>378</v>
      </c>
      <c r="J303" s="108">
        <v>28000</v>
      </c>
      <c r="K303" s="64">
        <v>0.1</v>
      </c>
      <c r="L303" s="111">
        <f t="shared" si="2"/>
        <v>2800</v>
      </c>
    </row>
    <row r="304" spans="2:12" x14ac:dyDescent="0.2">
      <c r="B304" t="s">
        <v>569</v>
      </c>
      <c r="F304" t="s">
        <v>527</v>
      </c>
      <c r="G304" t="s">
        <v>419</v>
      </c>
      <c r="H304" t="s">
        <v>63</v>
      </c>
      <c r="I304" t="s">
        <v>382</v>
      </c>
      <c r="J304" s="108">
        <v>91200</v>
      </c>
      <c r="K304" s="64">
        <v>0.1</v>
      </c>
      <c r="L304" s="111">
        <f t="shared" si="2"/>
        <v>9120</v>
      </c>
    </row>
    <row r="305" spans="2:12" x14ac:dyDescent="0.2">
      <c r="B305" t="s">
        <v>654</v>
      </c>
      <c r="F305" t="s">
        <v>655</v>
      </c>
      <c r="G305" t="s">
        <v>545</v>
      </c>
      <c r="H305" t="s">
        <v>63</v>
      </c>
      <c r="I305" t="s">
        <v>382</v>
      </c>
      <c r="J305" s="108">
        <v>70500</v>
      </c>
      <c r="K305" s="64">
        <v>0.1</v>
      </c>
      <c r="L305" s="111">
        <f t="shared" si="2"/>
        <v>7050</v>
      </c>
    </row>
    <row r="306" spans="2:12" x14ac:dyDescent="0.2">
      <c r="B306" t="s">
        <v>656</v>
      </c>
      <c r="F306" t="s">
        <v>657</v>
      </c>
      <c r="G306" t="s">
        <v>512</v>
      </c>
      <c r="H306" t="s">
        <v>63</v>
      </c>
      <c r="I306" t="s">
        <v>382</v>
      </c>
      <c r="J306" s="108">
        <v>29500</v>
      </c>
      <c r="K306" s="64">
        <v>0.1</v>
      </c>
      <c r="L306" s="111">
        <f t="shared" si="2"/>
        <v>2950</v>
      </c>
    </row>
    <row r="307" spans="2:12" x14ac:dyDescent="0.2">
      <c r="J307" s="111">
        <f>SUM(J156:J306)</f>
        <v>35962013</v>
      </c>
      <c r="L307" s="111">
        <f>SUM(L156:L306)</f>
        <v>5457855.2999999998</v>
      </c>
    </row>
  </sheetData>
  <autoFilter ref="J2:O2"/>
  <sortState ref="M4:R28">
    <sortCondition ref="M4:M28"/>
  </sortState>
  <pageMargins left="0" right="0" top="0.19685039370078741" bottom="0.19685039370078741" header="0.31496062992125984" footer="0.31496062992125984"/>
  <pageSetup scale="48" orientation="landscape" r:id="rId1"/>
  <rowBreaks count="1" manualBreakCount="1">
    <brk id="58" max="17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453"/>
  <sheetViews>
    <sheetView view="pageBreakPreview" topLeftCell="B58" zoomScaleNormal="100" zoomScaleSheetLayoutView="100" workbookViewId="0">
      <selection activeCell="D318" sqref="D318"/>
    </sheetView>
  </sheetViews>
  <sheetFormatPr baseColWidth="10" defaultRowHeight="12.75" x14ac:dyDescent="0.2"/>
  <cols>
    <col min="1" max="1" width="3" bestFit="1" customWidth="1"/>
    <col min="2" max="2" width="32.140625" bestFit="1" customWidth="1"/>
    <col min="3" max="3" width="8.42578125" bestFit="1" customWidth="1"/>
    <col min="4" max="4" width="35.7109375" customWidth="1"/>
    <col min="5" max="9" width="15.5703125" customWidth="1"/>
    <col min="10" max="10" width="23.5703125" customWidth="1"/>
    <col min="12" max="12" width="38.140625" customWidth="1"/>
    <col min="13" max="13" width="17.5703125" customWidth="1"/>
    <col min="14" max="14" width="14.85546875" bestFit="1" customWidth="1"/>
    <col min="15" max="15" width="34" bestFit="1" customWidth="1"/>
    <col min="17" max="17" width="13.7109375" bestFit="1" customWidth="1"/>
    <col min="18" max="18" width="2" customWidth="1"/>
    <col min="20" max="20" width="5" customWidth="1"/>
  </cols>
  <sheetData>
    <row r="2" spans="1:18" x14ac:dyDescent="0.2">
      <c r="D2" s="1">
        <v>2017</v>
      </c>
      <c r="L2" s="1">
        <v>2016</v>
      </c>
    </row>
    <row r="3" spans="1:18" x14ac:dyDescent="0.2">
      <c r="B3" s="1" t="s">
        <v>12</v>
      </c>
      <c r="C3" s="124" t="s">
        <v>338</v>
      </c>
      <c r="D3" s="1" t="s">
        <v>13</v>
      </c>
      <c r="E3" s="1" t="s">
        <v>38</v>
      </c>
      <c r="F3" s="1" t="s">
        <v>18</v>
      </c>
      <c r="G3" s="1" t="s">
        <v>352</v>
      </c>
      <c r="J3" s="1" t="s">
        <v>12</v>
      </c>
      <c r="K3" s="124" t="s">
        <v>338</v>
      </c>
      <c r="L3" s="1" t="s">
        <v>13</v>
      </c>
      <c r="M3" s="1" t="s">
        <v>38</v>
      </c>
      <c r="N3" s="1" t="s">
        <v>18</v>
      </c>
      <c r="O3" s="1" t="s">
        <v>352</v>
      </c>
      <c r="R3" s="109"/>
    </row>
    <row r="4" spans="1:18" x14ac:dyDescent="0.2">
      <c r="A4">
        <v>1</v>
      </c>
      <c r="B4" s="162" t="s">
        <v>94</v>
      </c>
      <c r="C4" s="53" t="s">
        <v>957</v>
      </c>
      <c r="D4" s="53" t="s">
        <v>95</v>
      </c>
      <c r="E4" s="53" t="s">
        <v>39</v>
      </c>
      <c r="F4" s="44">
        <v>134000</v>
      </c>
      <c r="G4" s="53" t="s">
        <v>349</v>
      </c>
      <c r="I4">
        <v>1</v>
      </c>
      <c r="J4" s="110" t="s">
        <v>660</v>
      </c>
      <c r="K4" s="112" t="s">
        <v>340</v>
      </c>
      <c r="L4" s="56" t="s">
        <v>661</v>
      </c>
      <c r="M4" s="56" t="s">
        <v>39</v>
      </c>
      <c r="N4" s="170">
        <v>1477260</v>
      </c>
      <c r="O4" s="171" t="s">
        <v>749</v>
      </c>
      <c r="R4" s="109"/>
    </row>
    <row r="5" spans="1:18" x14ac:dyDescent="0.2">
      <c r="A5">
        <v>2</v>
      </c>
      <c r="B5" s="155" t="s">
        <v>329</v>
      </c>
      <c r="C5" s="155" t="s">
        <v>957</v>
      </c>
      <c r="D5" s="53" t="s">
        <v>330</v>
      </c>
      <c r="E5" s="53" t="s">
        <v>63</v>
      </c>
      <c r="F5" s="44">
        <v>9750</v>
      </c>
      <c r="G5" s="53" t="s">
        <v>351</v>
      </c>
      <c r="J5" t="s">
        <v>660</v>
      </c>
      <c r="K5" s="109" t="s">
        <v>340</v>
      </c>
      <c r="L5" t="s">
        <v>770</v>
      </c>
      <c r="M5" t="s">
        <v>39</v>
      </c>
      <c r="N5" s="170">
        <v>64000</v>
      </c>
      <c r="O5" s="112" t="s">
        <v>349</v>
      </c>
      <c r="R5" s="109"/>
    </row>
    <row r="6" spans="1:18" x14ac:dyDescent="0.2">
      <c r="A6">
        <v>3</v>
      </c>
      <c r="B6" s="162" t="s">
        <v>660</v>
      </c>
      <c r="C6" s="53" t="s">
        <v>340</v>
      </c>
      <c r="D6" s="53" t="s">
        <v>851</v>
      </c>
      <c r="E6" s="53" t="s">
        <v>39</v>
      </c>
      <c r="F6" s="44">
        <v>56800</v>
      </c>
      <c r="G6" s="53" t="s">
        <v>349</v>
      </c>
      <c r="I6">
        <v>2</v>
      </c>
      <c r="J6" s="110" t="s">
        <v>36</v>
      </c>
      <c r="K6" s="112" t="s">
        <v>957</v>
      </c>
      <c r="L6" s="56" t="s">
        <v>669</v>
      </c>
      <c r="M6" s="56" t="s">
        <v>39</v>
      </c>
      <c r="N6" s="170">
        <v>1512000</v>
      </c>
      <c r="O6" s="171" t="s">
        <v>749</v>
      </c>
      <c r="R6" s="109"/>
    </row>
    <row r="7" spans="1:18" x14ac:dyDescent="0.2">
      <c r="A7">
        <v>4</v>
      </c>
      <c r="B7" s="53" t="s">
        <v>877</v>
      </c>
      <c r="C7" s="53" t="s">
        <v>957</v>
      </c>
      <c r="D7" s="53" t="s">
        <v>268</v>
      </c>
      <c r="E7" s="53" t="s">
        <v>39</v>
      </c>
      <c r="F7" s="44">
        <v>50400</v>
      </c>
      <c r="G7" s="53" t="s">
        <v>349</v>
      </c>
      <c r="I7">
        <v>3</v>
      </c>
      <c r="J7" s="110" t="s">
        <v>61</v>
      </c>
      <c r="K7" s="112" t="s">
        <v>957</v>
      </c>
      <c r="L7" s="56" t="s">
        <v>665</v>
      </c>
      <c r="M7" s="56" t="s">
        <v>63</v>
      </c>
      <c r="N7" s="170">
        <v>396576</v>
      </c>
      <c r="O7" s="171" t="s">
        <v>351</v>
      </c>
      <c r="R7" s="109"/>
    </row>
    <row r="8" spans="1:18" x14ac:dyDescent="0.2">
      <c r="A8">
        <v>5</v>
      </c>
      <c r="B8" s="53" t="s">
        <v>216</v>
      </c>
      <c r="C8" s="53" t="s">
        <v>957</v>
      </c>
      <c r="D8" s="53" t="s">
        <v>217</v>
      </c>
      <c r="E8" s="53" t="s">
        <v>39</v>
      </c>
      <c r="F8" s="44">
        <v>33000</v>
      </c>
      <c r="G8" s="53" t="s">
        <v>349</v>
      </c>
      <c r="I8">
        <v>4</v>
      </c>
      <c r="J8" s="110" t="s">
        <v>265</v>
      </c>
      <c r="K8" s="112" t="s">
        <v>957</v>
      </c>
      <c r="L8" s="56" t="s">
        <v>658</v>
      </c>
      <c r="M8" s="56" t="s">
        <v>39</v>
      </c>
      <c r="N8" s="170">
        <v>4170672</v>
      </c>
      <c r="O8" s="171" t="s">
        <v>749</v>
      </c>
      <c r="R8" s="109"/>
    </row>
    <row r="9" spans="1:18" x14ac:dyDescent="0.2">
      <c r="A9">
        <v>6</v>
      </c>
      <c r="B9" s="53" t="s">
        <v>269</v>
      </c>
      <c r="C9" s="53" t="s">
        <v>957</v>
      </c>
      <c r="D9" s="53" t="s">
        <v>270</v>
      </c>
      <c r="E9" s="53" t="s">
        <v>39</v>
      </c>
      <c r="F9" s="44">
        <v>250000</v>
      </c>
      <c r="G9" s="53" t="s">
        <v>349</v>
      </c>
      <c r="J9" s="56" t="s">
        <v>265</v>
      </c>
      <c r="K9" s="112" t="s">
        <v>957</v>
      </c>
      <c r="L9" s="56" t="s">
        <v>659</v>
      </c>
      <c r="M9" s="56" t="s">
        <v>39</v>
      </c>
      <c r="N9" s="170">
        <v>2262180</v>
      </c>
      <c r="O9" s="171" t="s">
        <v>749</v>
      </c>
      <c r="R9" s="109"/>
    </row>
    <row r="10" spans="1:18" x14ac:dyDescent="0.2">
      <c r="B10" s="53" t="s">
        <v>269</v>
      </c>
      <c r="C10" s="53" t="s">
        <v>957</v>
      </c>
      <c r="D10" s="53" t="s">
        <v>849</v>
      </c>
      <c r="E10" s="53" t="s">
        <v>39</v>
      </c>
      <c r="F10" s="44">
        <v>25200</v>
      </c>
      <c r="G10" s="53" t="s">
        <v>349</v>
      </c>
      <c r="I10">
        <v>5</v>
      </c>
      <c r="J10" s="112" t="s">
        <v>326</v>
      </c>
      <c r="K10" s="112" t="s">
        <v>340</v>
      </c>
      <c r="L10" s="112" t="s">
        <v>686</v>
      </c>
      <c r="M10" s="112" t="s">
        <v>39</v>
      </c>
      <c r="N10" s="170">
        <v>252000</v>
      </c>
      <c r="O10" s="112" t="s">
        <v>349</v>
      </c>
      <c r="R10" s="109"/>
    </row>
    <row r="11" spans="1:18" x14ac:dyDescent="0.2">
      <c r="B11" s="53" t="s">
        <v>269</v>
      </c>
      <c r="C11" s="53" t="s">
        <v>957</v>
      </c>
      <c r="D11" s="53" t="s">
        <v>850</v>
      </c>
      <c r="E11" s="53" t="s">
        <v>39</v>
      </c>
      <c r="F11" s="44">
        <v>18000</v>
      </c>
      <c r="G11" s="53" t="s">
        <v>349</v>
      </c>
      <c r="I11">
        <v>6</v>
      </c>
      <c r="J11" t="s">
        <v>756</v>
      </c>
      <c r="K11" s="112" t="s">
        <v>957</v>
      </c>
      <c r="L11" t="s">
        <v>757</v>
      </c>
      <c r="M11" t="s">
        <v>39</v>
      </c>
      <c r="N11" s="170">
        <v>17500</v>
      </c>
      <c r="O11" s="112" t="s">
        <v>349</v>
      </c>
      <c r="R11" s="109"/>
    </row>
    <row r="12" spans="1:18" x14ac:dyDescent="0.2">
      <c r="B12" s="53" t="s">
        <v>269</v>
      </c>
      <c r="C12" s="53" t="s">
        <v>957</v>
      </c>
      <c r="D12" s="53" t="s">
        <v>879</v>
      </c>
      <c r="E12" s="53" t="s">
        <v>39</v>
      </c>
      <c r="F12" s="44">
        <v>30000</v>
      </c>
      <c r="G12" s="53" t="s">
        <v>349</v>
      </c>
      <c r="I12">
        <v>7</v>
      </c>
      <c r="J12" s="110" t="s">
        <v>319</v>
      </c>
      <c r="K12" s="112" t="s">
        <v>957</v>
      </c>
      <c r="L12" s="56" t="s">
        <v>683</v>
      </c>
      <c r="M12" s="56" t="s">
        <v>39</v>
      </c>
      <c r="N12" s="170">
        <v>407040</v>
      </c>
      <c r="O12" s="171" t="s">
        <v>351</v>
      </c>
      <c r="R12" s="109"/>
    </row>
    <row r="13" spans="1:18" x14ac:dyDescent="0.2">
      <c r="B13" s="53" t="s">
        <v>269</v>
      </c>
      <c r="C13" s="53" t="s">
        <v>957</v>
      </c>
      <c r="D13" s="53" t="s">
        <v>880</v>
      </c>
      <c r="E13" s="53" t="s">
        <v>39</v>
      </c>
      <c r="F13" s="44">
        <v>45000</v>
      </c>
      <c r="G13" s="53" t="s">
        <v>349</v>
      </c>
      <c r="J13" t="s">
        <v>319</v>
      </c>
      <c r="K13" s="112" t="s">
        <v>957</v>
      </c>
      <c r="L13" t="s">
        <v>775</v>
      </c>
      <c r="M13" t="s">
        <v>39</v>
      </c>
      <c r="N13" s="170">
        <v>264600</v>
      </c>
      <c r="O13" s="171" t="s">
        <v>749</v>
      </c>
      <c r="R13" s="109"/>
    </row>
    <row r="14" spans="1:18" x14ac:dyDescent="0.2">
      <c r="A14">
        <v>7</v>
      </c>
      <c r="B14" s="162" t="s">
        <v>36</v>
      </c>
      <c r="C14" s="53" t="s">
        <v>957</v>
      </c>
      <c r="D14" s="53" t="s">
        <v>278</v>
      </c>
      <c r="E14" s="53" t="s">
        <v>39</v>
      </c>
      <c r="F14" s="44">
        <f>168000+218000</f>
        <v>386000</v>
      </c>
      <c r="G14" s="53" t="s">
        <v>749</v>
      </c>
      <c r="J14" t="s">
        <v>319</v>
      </c>
      <c r="K14" s="112" t="s">
        <v>957</v>
      </c>
      <c r="L14" t="s">
        <v>778</v>
      </c>
      <c r="M14" t="s">
        <v>39</v>
      </c>
      <c r="N14" s="170">
        <v>66000</v>
      </c>
      <c r="O14" s="171" t="s">
        <v>349</v>
      </c>
      <c r="R14" s="109"/>
    </row>
    <row r="15" spans="1:18" x14ac:dyDescent="0.2">
      <c r="B15" s="53" t="s">
        <v>36</v>
      </c>
      <c r="C15" s="53" t="s">
        <v>957</v>
      </c>
      <c r="D15" s="53" t="s">
        <v>201</v>
      </c>
      <c r="E15" s="53" t="s">
        <v>39</v>
      </c>
      <c r="F15" s="44">
        <v>61600</v>
      </c>
      <c r="G15" s="53" t="s">
        <v>749</v>
      </c>
      <c r="J15" s="112" t="s">
        <v>319</v>
      </c>
      <c r="K15" s="112" t="s">
        <v>957</v>
      </c>
      <c r="L15" t="s">
        <v>779</v>
      </c>
      <c r="M15" s="108" t="s">
        <v>39</v>
      </c>
      <c r="N15" s="170">
        <v>66000</v>
      </c>
      <c r="O15" s="171" t="s">
        <v>349</v>
      </c>
      <c r="R15" s="109"/>
    </row>
    <row r="16" spans="1:18" x14ac:dyDescent="0.2">
      <c r="B16" s="53" t="s">
        <v>36</v>
      </c>
      <c r="C16" s="53" t="s">
        <v>957</v>
      </c>
      <c r="D16" s="53" t="s">
        <v>207</v>
      </c>
      <c r="E16" s="53" t="s">
        <v>39</v>
      </c>
      <c r="F16" s="44">
        <v>360680</v>
      </c>
      <c r="G16" s="53" t="s">
        <v>749</v>
      </c>
      <c r="J16" t="s">
        <v>319</v>
      </c>
      <c r="K16" s="112" t="s">
        <v>957</v>
      </c>
      <c r="L16" t="s">
        <v>782</v>
      </c>
      <c r="M16" t="s">
        <v>39</v>
      </c>
      <c r="N16" s="170">
        <v>108800</v>
      </c>
      <c r="O16" s="171" t="s">
        <v>351</v>
      </c>
      <c r="R16" s="109"/>
    </row>
    <row r="17" spans="1:18" x14ac:dyDescent="0.2">
      <c r="A17">
        <v>8</v>
      </c>
      <c r="B17" s="162" t="s">
        <v>303</v>
      </c>
      <c r="C17" s="53" t="s">
        <v>957</v>
      </c>
      <c r="D17" s="53" t="s">
        <v>304</v>
      </c>
      <c r="E17" s="53" t="s">
        <v>39</v>
      </c>
      <c r="F17" s="44">
        <f>106400+11000</f>
        <v>117400</v>
      </c>
      <c r="G17" s="53" t="s">
        <v>349</v>
      </c>
      <c r="J17" t="s">
        <v>319</v>
      </c>
      <c r="K17" s="112" t="s">
        <v>957</v>
      </c>
      <c r="L17" t="s">
        <v>321</v>
      </c>
      <c r="M17" t="s">
        <v>39</v>
      </c>
      <c r="N17" s="170">
        <v>108800</v>
      </c>
      <c r="O17" s="171" t="s">
        <v>351</v>
      </c>
      <c r="R17" s="109"/>
    </row>
    <row r="18" spans="1:18" x14ac:dyDescent="0.2">
      <c r="A18">
        <v>9</v>
      </c>
      <c r="B18" s="162" t="s">
        <v>61</v>
      </c>
      <c r="C18" s="53" t="s">
        <v>957</v>
      </c>
      <c r="D18" s="53" t="s">
        <v>62</v>
      </c>
      <c r="E18" s="53" t="s">
        <v>63</v>
      </c>
      <c r="F18" s="44">
        <f>429624+36052.27</f>
        <v>465676.27</v>
      </c>
      <c r="G18" s="53" t="s">
        <v>351</v>
      </c>
      <c r="J18" t="s">
        <v>319</v>
      </c>
      <c r="K18" s="112" t="s">
        <v>957</v>
      </c>
      <c r="L18" t="s">
        <v>958</v>
      </c>
      <c r="M18" t="s">
        <v>959</v>
      </c>
      <c r="N18" s="170">
        <v>11200</v>
      </c>
      <c r="O18" s="171" t="s">
        <v>349</v>
      </c>
      <c r="R18" s="109"/>
    </row>
    <row r="19" spans="1:18" x14ac:dyDescent="0.2">
      <c r="A19">
        <v>10</v>
      </c>
      <c r="B19" s="162" t="s">
        <v>102</v>
      </c>
      <c r="C19" s="53" t="s">
        <v>957</v>
      </c>
      <c r="D19" s="53" t="s">
        <v>98</v>
      </c>
      <c r="E19" s="53" t="s">
        <v>63</v>
      </c>
      <c r="F19" s="44">
        <v>438000</v>
      </c>
      <c r="G19" s="53" t="s">
        <v>749</v>
      </c>
      <c r="I19">
        <v>8</v>
      </c>
      <c r="J19" s="110" t="s">
        <v>127</v>
      </c>
      <c r="K19" s="112" t="s">
        <v>957</v>
      </c>
      <c r="L19" s="56" t="s">
        <v>187</v>
      </c>
      <c r="M19" s="56" t="s">
        <v>39</v>
      </c>
      <c r="N19" s="170">
        <v>1830480</v>
      </c>
      <c r="O19" s="171" t="s">
        <v>749</v>
      </c>
      <c r="R19" s="109"/>
    </row>
    <row r="20" spans="1:18" x14ac:dyDescent="0.2">
      <c r="B20" s="53" t="s">
        <v>102</v>
      </c>
      <c r="C20" s="53" t="s">
        <v>957</v>
      </c>
      <c r="D20" s="53" t="s">
        <v>202</v>
      </c>
      <c r="E20" s="53" t="s">
        <v>39</v>
      </c>
      <c r="F20" s="44">
        <v>32000</v>
      </c>
      <c r="G20" s="53" t="s">
        <v>749</v>
      </c>
      <c r="J20" s="56" t="s">
        <v>127</v>
      </c>
      <c r="K20" s="112" t="s">
        <v>957</v>
      </c>
      <c r="L20" s="56" t="s">
        <v>674</v>
      </c>
      <c r="M20" s="56" t="s">
        <v>39</v>
      </c>
      <c r="N20" s="170">
        <v>535589.13</v>
      </c>
      <c r="O20" s="171" t="s">
        <v>749</v>
      </c>
      <c r="R20" s="109"/>
    </row>
    <row r="21" spans="1:18" x14ac:dyDescent="0.2">
      <c r="B21" s="53" t="s">
        <v>102</v>
      </c>
      <c r="C21" s="53" t="s">
        <v>957</v>
      </c>
      <c r="D21" s="53" t="s">
        <v>699</v>
      </c>
      <c r="E21" s="53" t="s">
        <v>302</v>
      </c>
      <c r="F21" s="44">
        <v>121000</v>
      </c>
      <c r="G21" s="53" t="s">
        <v>749</v>
      </c>
      <c r="J21" t="s">
        <v>127</v>
      </c>
      <c r="K21" s="112" t="s">
        <v>957</v>
      </c>
      <c r="L21" t="s">
        <v>682</v>
      </c>
      <c r="M21" t="s">
        <v>39</v>
      </c>
      <c r="N21" s="170">
        <v>569575.5</v>
      </c>
      <c r="O21" s="171" t="s">
        <v>749</v>
      </c>
      <c r="R21" s="109"/>
    </row>
    <row r="22" spans="1:18" x14ac:dyDescent="0.2">
      <c r="B22" s="53" t="s">
        <v>102</v>
      </c>
      <c r="C22" s="53" t="s">
        <v>957</v>
      </c>
      <c r="D22" s="53" t="s">
        <v>700</v>
      </c>
      <c r="E22" s="53" t="s">
        <v>63</v>
      </c>
      <c r="F22" s="44">
        <v>76000</v>
      </c>
      <c r="G22" s="53" t="s">
        <v>749</v>
      </c>
      <c r="I22">
        <v>9</v>
      </c>
      <c r="J22" s="110" t="s">
        <v>40</v>
      </c>
      <c r="K22" s="112" t="s">
        <v>957</v>
      </c>
      <c r="L22" s="56" t="s">
        <v>675</v>
      </c>
      <c r="M22" s="56" t="s">
        <v>39</v>
      </c>
      <c r="N22" s="170">
        <v>421166.75</v>
      </c>
      <c r="O22" s="171" t="s">
        <v>349</v>
      </c>
      <c r="R22" s="109"/>
    </row>
    <row r="23" spans="1:18" x14ac:dyDescent="0.2">
      <c r="A23">
        <v>11</v>
      </c>
      <c r="B23" s="53" t="s">
        <v>731</v>
      </c>
      <c r="C23" s="53" t="s">
        <v>340</v>
      </c>
      <c r="D23" s="53" t="s">
        <v>732</v>
      </c>
      <c r="E23" s="53" t="s">
        <v>63</v>
      </c>
      <c r="F23" s="44">
        <v>198500</v>
      </c>
      <c r="G23" s="53" t="s">
        <v>351</v>
      </c>
      <c r="I23">
        <v>10</v>
      </c>
      <c r="J23" t="s">
        <v>780</v>
      </c>
      <c r="K23" s="112" t="s">
        <v>957</v>
      </c>
      <c r="L23" t="s">
        <v>781</v>
      </c>
      <c r="M23" t="s">
        <v>39</v>
      </c>
      <c r="N23" s="170">
        <v>45000</v>
      </c>
      <c r="O23" s="171" t="s">
        <v>349</v>
      </c>
      <c r="R23" s="109"/>
    </row>
    <row r="24" spans="1:18" x14ac:dyDescent="0.2">
      <c r="B24" s="53" t="s">
        <v>731</v>
      </c>
      <c r="C24" s="53" t="s">
        <v>340</v>
      </c>
      <c r="D24" s="53" t="s">
        <v>842</v>
      </c>
      <c r="E24" s="53" t="s">
        <v>39</v>
      </c>
      <c r="F24" s="44">
        <v>446000</v>
      </c>
      <c r="G24" s="53" t="s">
        <v>349</v>
      </c>
      <c r="I24">
        <v>11</v>
      </c>
      <c r="J24" t="s">
        <v>960</v>
      </c>
      <c r="K24" s="112" t="s">
        <v>957</v>
      </c>
      <c r="L24" t="s">
        <v>141</v>
      </c>
      <c r="M24" t="s">
        <v>39</v>
      </c>
      <c r="N24" s="170">
        <v>25600</v>
      </c>
      <c r="O24" s="171" t="s">
        <v>349</v>
      </c>
      <c r="R24" s="109"/>
    </row>
    <row r="25" spans="1:18" x14ac:dyDescent="0.2">
      <c r="A25">
        <v>12</v>
      </c>
      <c r="B25" s="162" t="s">
        <v>265</v>
      </c>
      <c r="C25" s="53" t="s">
        <v>957</v>
      </c>
      <c r="D25" s="53" t="s">
        <v>266</v>
      </c>
      <c r="E25" s="53" t="s">
        <v>39</v>
      </c>
      <c r="F25" s="44">
        <v>3945525</v>
      </c>
      <c r="G25" s="53" t="s">
        <v>749</v>
      </c>
      <c r="I25">
        <v>12</v>
      </c>
      <c r="J25" s="110" t="s">
        <v>666</v>
      </c>
      <c r="K25" s="112" t="s">
        <v>957</v>
      </c>
      <c r="L25" s="56" t="s">
        <v>667</v>
      </c>
      <c r="M25" s="56" t="s">
        <v>39</v>
      </c>
      <c r="N25" s="170">
        <v>2500</v>
      </c>
      <c r="O25" s="171" t="s">
        <v>349</v>
      </c>
      <c r="R25" s="109"/>
    </row>
    <row r="26" spans="1:18" x14ac:dyDescent="0.2">
      <c r="A26">
        <v>13</v>
      </c>
      <c r="B26" s="53" t="s">
        <v>83</v>
      </c>
      <c r="C26" s="53" t="s">
        <v>957</v>
      </c>
      <c r="D26" s="53" t="s">
        <v>84</v>
      </c>
      <c r="E26" s="53" t="s">
        <v>39</v>
      </c>
      <c r="F26" s="44">
        <v>192000</v>
      </c>
      <c r="G26" s="53" t="s">
        <v>349</v>
      </c>
      <c r="I26">
        <v>13</v>
      </c>
      <c r="J26" s="110" t="s">
        <v>189</v>
      </c>
      <c r="K26" s="112" t="s">
        <v>340</v>
      </c>
      <c r="L26" s="56" t="s">
        <v>190</v>
      </c>
      <c r="M26" s="56" t="s">
        <v>39</v>
      </c>
      <c r="N26" s="170">
        <v>10500</v>
      </c>
      <c r="O26" s="171" t="s">
        <v>349</v>
      </c>
      <c r="R26" s="109"/>
    </row>
    <row r="27" spans="1:18" x14ac:dyDescent="0.2">
      <c r="B27" s="53" t="s">
        <v>83</v>
      </c>
      <c r="C27" s="53" t="s">
        <v>957</v>
      </c>
      <c r="D27" s="53" t="s">
        <v>305</v>
      </c>
      <c r="E27" s="53" t="s">
        <v>39</v>
      </c>
      <c r="F27" s="44">
        <v>112000</v>
      </c>
      <c r="G27" s="53" t="s">
        <v>349</v>
      </c>
      <c r="I27">
        <v>14</v>
      </c>
      <c r="J27" t="s">
        <v>764</v>
      </c>
      <c r="K27" s="112" t="s">
        <v>340</v>
      </c>
      <c r="L27" t="s">
        <v>765</v>
      </c>
      <c r="M27" t="s">
        <v>39</v>
      </c>
      <c r="N27" s="170">
        <v>34480</v>
      </c>
      <c r="O27" s="171" t="s">
        <v>349</v>
      </c>
      <c r="R27" s="109"/>
    </row>
    <row r="28" spans="1:18" x14ac:dyDescent="0.2">
      <c r="A28">
        <v>14</v>
      </c>
      <c r="B28" s="53" t="s">
        <v>701</v>
      </c>
      <c r="C28" s="53" t="s">
        <v>957</v>
      </c>
      <c r="D28" s="53" t="s">
        <v>702</v>
      </c>
      <c r="E28" s="53" t="s">
        <v>302</v>
      </c>
      <c r="F28" s="44">
        <v>51900</v>
      </c>
      <c r="G28" s="53" t="s">
        <v>349</v>
      </c>
      <c r="I28">
        <v>15</v>
      </c>
      <c r="J28" s="110" t="s">
        <v>961</v>
      </c>
      <c r="K28" s="112" t="s">
        <v>957</v>
      </c>
      <c r="L28" t="s">
        <v>962</v>
      </c>
      <c r="M28" t="s">
        <v>63</v>
      </c>
      <c r="N28" s="170">
        <v>3000</v>
      </c>
      <c r="O28" s="171" t="s">
        <v>349</v>
      </c>
      <c r="R28" s="109"/>
    </row>
    <row r="29" spans="1:18" x14ac:dyDescent="0.2">
      <c r="B29" s="53" t="s">
        <v>701</v>
      </c>
      <c r="C29" s="53" t="s">
        <v>957</v>
      </c>
      <c r="D29" s="53" t="s">
        <v>735</v>
      </c>
      <c r="E29" s="53" t="s">
        <v>39</v>
      </c>
      <c r="F29" s="44">
        <v>125300</v>
      </c>
      <c r="G29" s="53" t="s">
        <v>349</v>
      </c>
      <c r="I29" s="109">
        <v>16</v>
      </c>
      <c r="J29" t="s">
        <v>771</v>
      </c>
      <c r="K29" s="112" t="s">
        <v>957</v>
      </c>
      <c r="L29" t="s">
        <v>772</v>
      </c>
      <c r="M29" t="s">
        <v>39</v>
      </c>
      <c r="N29" s="170">
        <v>269200</v>
      </c>
      <c r="O29" s="171" t="s">
        <v>349</v>
      </c>
    </row>
    <row r="30" spans="1:18" x14ac:dyDescent="0.2">
      <c r="B30" s="53" t="s">
        <v>701</v>
      </c>
      <c r="C30" s="53" t="s">
        <v>957</v>
      </c>
      <c r="D30" s="53" t="s">
        <v>736</v>
      </c>
      <c r="E30" s="53" t="s">
        <v>39</v>
      </c>
      <c r="F30" s="44">
        <v>78000</v>
      </c>
      <c r="G30" s="53" t="s">
        <v>349</v>
      </c>
      <c r="I30" s="109">
        <v>17</v>
      </c>
      <c r="J30" s="110" t="s">
        <v>670</v>
      </c>
      <c r="K30" s="112" t="s">
        <v>957</v>
      </c>
      <c r="L30" s="56" t="s">
        <v>671</v>
      </c>
      <c r="M30" s="112" t="s">
        <v>959</v>
      </c>
      <c r="N30" s="170">
        <v>38500</v>
      </c>
      <c r="O30" s="112" t="s">
        <v>349</v>
      </c>
    </row>
    <row r="31" spans="1:18" x14ac:dyDescent="0.2">
      <c r="A31">
        <v>15</v>
      </c>
      <c r="B31" s="162" t="s">
        <v>152</v>
      </c>
      <c r="C31" s="53" t="s">
        <v>957</v>
      </c>
      <c r="D31" s="53" t="s">
        <v>153</v>
      </c>
      <c r="E31" s="53" t="s">
        <v>39</v>
      </c>
      <c r="F31" s="44">
        <v>324000</v>
      </c>
      <c r="G31" s="53" t="s">
        <v>349</v>
      </c>
      <c r="I31" s="109"/>
      <c r="J31" s="56" t="s">
        <v>670</v>
      </c>
      <c r="K31" s="112" t="s">
        <v>957</v>
      </c>
      <c r="L31" s="56" t="s">
        <v>664</v>
      </c>
      <c r="M31" s="56" t="s">
        <v>959</v>
      </c>
      <c r="N31" s="170">
        <v>357455</v>
      </c>
      <c r="O31" s="171" t="s">
        <v>349</v>
      </c>
    </row>
    <row r="32" spans="1:18" x14ac:dyDescent="0.2">
      <c r="A32">
        <v>16</v>
      </c>
      <c r="B32" s="53" t="s">
        <v>46</v>
      </c>
      <c r="C32" s="53" t="s">
        <v>957</v>
      </c>
      <c r="D32" s="53" t="s">
        <v>54</v>
      </c>
      <c r="E32" s="53" t="s">
        <v>39</v>
      </c>
      <c r="F32" s="44">
        <v>165000</v>
      </c>
      <c r="G32" s="53" t="s">
        <v>349</v>
      </c>
      <c r="I32" s="109"/>
      <c r="J32" t="s">
        <v>670</v>
      </c>
      <c r="K32" s="112" t="s">
        <v>957</v>
      </c>
      <c r="L32" t="s">
        <v>763</v>
      </c>
      <c r="M32" t="s">
        <v>39</v>
      </c>
      <c r="N32" s="170">
        <v>82023</v>
      </c>
      <c r="O32" s="172" t="s">
        <v>349</v>
      </c>
    </row>
    <row r="33" spans="1:15" x14ac:dyDescent="0.2">
      <c r="A33">
        <v>17</v>
      </c>
      <c r="B33" s="162" t="s">
        <v>326</v>
      </c>
      <c r="C33" s="53" t="s">
        <v>340</v>
      </c>
      <c r="D33" s="53" t="s">
        <v>327</v>
      </c>
      <c r="E33" s="53" t="s">
        <v>39</v>
      </c>
      <c r="F33" s="44">
        <v>270000</v>
      </c>
      <c r="G33" s="53" t="s">
        <v>349</v>
      </c>
      <c r="I33" s="109">
        <v>18</v>
      </c>
      <c r="J33" t="s">
        <v>759</v>
      </c>
      <c r="K33" s="112" t="s">
        <v>957</v>
      </c>
      <c r="L33" t="s">
        <v>760</v>
      </c>
      <c r="M33" t="s">
        <v>39</v>
      </c>
      <c r="N33" s="170">
        <v>17500</v>
      </c>
      <c r="O33" s="171" t="s">
        <v>349</v>
      </c>
    </row>
    <row r="34" spans="1:15" x14ac:dyDescent="0.2">
      <c r="A34">
        <v>18</v>
      </c>
      <c r="B34" s="53" t="s">
        <v>697</v>
      </c>
      <c r="C34" s="53" t="s">
        <v>957</v>
      </c>
      <c r="D34" s="53" t="s">
        <v>59</v>
      </c>
      <c r="E34" s="53" t="s">
        <v>39</v>
      </c>
      <c r="F34" s="44">
        <v>10000</v>
      </c>
      <c r="G34" s="53" t="s">
        <v>349</v>
      </c>
      <c r="I34" s="109">
        <v>19</v>
      </c>
      <c r="J34" t="s">
        <v>784</v>
      </c>
      <c r="K34" s="112" t="s">
        <v>957</v>
      </c>
      <c r="L34" t="s">
        <v>785</v>
      </c>
      <c r="M34" t="s">
        <v>39</v>
      </c>
      <c r="N34" s="170">
        <v>20000</v>
      </c>
      <c r="O34" s="171" t="s">
        <v>349</v>
      </c>
    </row>
    <row r="35" spans="1:15" x14ac:dyDescent="0.2">
      <c r="A35">
        <v>19</v>
      </c>
      <c r="B35" s="162" t="s">
        <v>150</v>
      </c>
      <c r="C35" s="53" t="s">
        <v>957</v>
      </c>
      <c r="D35" s="53" t="s">
        <v>151</v>
      </c>
      <c r="E35" s="53" t="s">
        <v>39</v>
      </c>
      <c r="F35" s="44">
        <v>47600</v>
      </c>
      <c r="G35" s="53" t="s">
        <v>349</v>
      </c>
      <c r="I35" s="109">
        <v>20</v>
      </c>
      <c r="J35" s="56" t="s">
        <v>963</v>
      </c>
      <c r="K35" s="112" t="s">
        <v>957</v>
      </c>
      <c r="L35" s="56" t="s">
        <v>661</v>
      </c>
      <c r="M35" s="112" t="s">
        <v>39</v>
      </c>
      <c r="N35" s="170">
        <v>458359</v>
      </c>
      <c r="O35" s="112" t="s">
        <v>351</v>
      </c>
    </row>
    <row r="36" spans="1:15" x14ac:dyDescent="0.2">
      <c r="A36">
        <v>20</v>
      </c>
      <c r="B36" s="162" t="s">
        <v>319</v>
      </c>
      <c r="C36" s="53" t="s">
        <v>957</v>
      </c>
      <c r="D36" s="53" t="s">
        <v>320</v>
      </c>
      <c r="E36" s="53" t="s">
        <v>39</v>
      </c>
      <c r="F36" s="44">
        <v>213696</v>
      </c>
      <c r="G36" s="53" t="s">
        <v>749</v>
      </c>
      <c r="I36" s="109">
        <v>21</v>
      </c>
      <c r="J36" s="56" t="s">
        <v>679</v>
      </c>
      <c r="K36" s="112" t="s">
        <v>957</v>
      </c>
      <c r="L36" s="56" t="s">
        <v>680</v>
      </c>
      <c r="M36" s="56" t="s">
        <v>39</v>
      </c>
      <c r="N36" s="170">
        <v>18000</v>
      </c>
      <c r="O36" s="171" t="s">
        <v>349</v>
      </c>
    </row>
    <row r="37" spans="1:15" x14ac:dyDescent="0.2">
      <c r="B37" s="53" t="s">
        <v>319</v>
      </c>
      <c r="C37" s="53" t="s">
        <v>957</v>
      </c>
      <c r="D37" s="53" t="s">
        <v>321</v>
      </c>
      <c r="E37" s="53" t="s">
        <v>39</v>
      </c>
      <c r="F37" s="44">
        <v>4240</v>
      </c>
      <c r="G37" s="53" t="s">
        <v>351</v>
      </c>
      <c r="I37" s="109">
        <v>22</v>
      </c>
      <c r="J37" s="110" t="s">
        <v>662</v>
      </c>
      <c r="K37" s="112" t="s">
        <v>957</v>
      </c>
      <c r="L37" s="56" t="s">
        <v>663</v>
      </c>
      <c r="M37" s="56" t="s">
        <v>39</v>
      </c>
      <c r="N37" s="170">
        <v>15000</v>
      </c>
      <c r="O37" s="171" t="s">
        <v>349</v>
      </c>
    </row>
    <row r="38" spans="1:15" x14ac:dyDescent="0.2">
      <c r="A38">
        <v>21</v>
      </c>
      <c r="B38" s="162" t="s">
        <v>127</v>
      </c>
      <c r="C38" s="53" t="s">
        <v>957</v>
      </c>
      <c r="D38" s="53" t="s">
        <v>322</v>
      </c>
      <c r="E38" s="53" t="s">
        <v>39</v>
      </c>
      <c r="F38" s="44">
        <v>540000</v>
      </c>
      <c r="G38" s="53" t="s">
        <v>749</v>
      </c>
      <c r="I38" s="109">
        <v>23</v>
      </c>
      <c r="J38" t="s">
        <v>111</v>
      </c>
      <c r="K38" s="112" t="s">
        <v>957</v>
      </c>
      <c r="L38" t="s">
        <v>783</v>
      </c>
      <c r="M38" t="s">
        <v>39</v>
      </c>
      <c r="N38" s="170">
        <v>122500</v>
      </c>
      <c r="O38" s="171" t="s">
        <v>349</v>
      </c>
    </row>
    <row r="39" spans="1:15" x14ac:dyDescent="0.2">
      <c r="B39" s="53" t="s">
        <v>127</v>
      </c>
      <c r="C39" s="53" t="s">
        <v>957</v>
      </c>
      <c r="D39" s="53" t="s">
        <v>187</v>
      </c>
      <c r="E39" s="53" t="s">
        <v>39</v>
      </c>
      <c r="F39" s="44">
        <f>1599342.75+200000</f>
        <v>1799342.75</v>
      </c>
      <c r="G39" s="53" t="s">
        <v>749</v>
      </c>
      <c r="I39" s="109">
        <v>24</v>
      </c>
      <c r="J39" s="56" t="s">
        <v>681</v>
      </c>
      <c r="K39" s="112" t="s">
        <v>957</v>
      </c>
      <c r="L39" s="56" t="s">
        <v>682</v>
      </c>
      <c r="M39" s="56" t="s">
        <v>39</v>
      </c>
      <c r="N39" s="170">
        <v>90000</v>
      </c>
      <c r="O39" s="171" t="s">
        <v>349</v>
      </c>
    </row>
    <row r="40" spans="1:15" x14ac:dyDescent="0.2">
      <c r="B40" s="53" t="s">
        <v>127</v>
      </c>
      <c r="C40" s="53" t="s">
        <v>957</v>
      </c>
      <c r="D40" s="53" t="s">
        <v>323</v>
      </c>
      <c r="E40" s="53" t="s">
        <v>39</v>
      </c>
      <c r="F40" s="44">
        <v>540000</v>
      </c>
      <c r="G40" s="53" t="s">
        <v>749</v>
      </c>
      <c r="I40" s="109">
        <v>25</v>
      </c>
      <c r="J40" s="109" t="s">
        <v>751</v>
      </c>
      <c r="K40" s="112" t="s">
        <v>340</v>
      </c>
      <c r="L40" s="109" t="s">
        <v>752</v>
      </c>
      <c r="M40" s="109" t="s">
        <v>39</v>
      </c>
      <c r="N40" s="170">
        <v>60000</v>
      </c>
      <c r="O40" s="112" t="s">
        <v>349</v>
      </c>
    </row>
    <row r="41" spans="1:15" x14ac:dyDescent="0.2">
      <c r="A41">
        <v>22</v>
      </c>
      <c r="B41" s="53" t="s">
        <v>255</v>
      </c>
      <c r="C41" s="53" t="s">
        <v>957</v>
      </c>
      <c r="D41" s="53" t="s">
        <v>256</v>
      </c>
      <c r="E41" s="53" t="s">
        <v>39</v>
      </c>
      <c r="F41" s="44">
        <v>70000</v>
      </c>
      <c r="G41" s="53" t="s">
        <v>349</v>
      </c>
      <c r="I41" s="109">
        <v>26</v>
      </c>
      <c r="J41" s="56" t="s">
        <v>672</v>
      </c>
      <c r="K41" s="112" t="s">
        <v>957</v>
      </c>
      <c r="L41" s="56" t="s">
        <v>673</v>
      </c>
      <c r="M41" s="112" t="s">
        <v>39</v>
      </c>
      <c r="N41" s="170">
        <v>88200</v>
      </c>
      <c r="O41" s="112" t="s">
        <v>349</v>
      </c>
    </row>
    <row r="42" spans="1:15" x14ac:dyDescent="0.2">
      <c r="A42">
        <v>23</v>
      </c>
      <c r="B42" s="162" t="s">
        <v>40</v>
      </c>
      <c r="C42" s="53" t="s">
        <v>957</v>
      </c>
      <c r="D42" s="53" t="s">
        <v>55</v>
      </c>
      <c r="E42" s="53" t="s">
        <v>39</v>
      </c>
      <c r="F42" s="44">
        <f>84233.35+16846.67</f>
        <v>101080.02</v>
      </c>
      <c r="G42" s="53" t="s">
        <v>349</v>
      </c>
      <c r="I42" s="109">
        <v>27</v>
      </c>
      <c r="J42" s="110" t="s">
        <v>668</v>
      </c>
      <c r="K42" s="112" t="s">
        <v>957</v>
      </c>
      <c r="L42" s="56" t="s">
        <v>669</v>
      </c>
      <c r="M42" s="56" t="s">
        <v>39</v>
      </c>
      <c r="N42" s="170">
        <v>1121470.57</v>
      </c>
      <c r="O42" s="171" t="s">
        <v>349</v>
      </c>
    </row>
    <row r="43" spans="1:15" x14ac:dyDescent="0.2">
      <c r="A43">
        <v>24</v>
      </c>
      <c r="B43" s="53" t="s">
        <v>56</v>
      </c>
      <c r="C43" s="53" t="s">
        <v>957</v>
      </c>
      <c r="D43" s="53" t="s">
        <v>57</v>
      </c>
      <c r="E43" s="53" t="s">
        <v>39</v>
      </c>
      <c r="F43" s="44">
        <v>26000</v>
      </c>
      <c r="G43" s="53" t="s">
        <v>349</v>
      </c>
      <c r="I43" s="109">
        <v>28</v>
      </c>
      <c r="J43" s="161" t="s">
        <v>140</v>
      </c>
      <c r="K43" s="112" t="s">
        <v>957</v>
      </c>
      <c r="L43" s="109" t="s">
        <v>753</v>
      </c>
      <c r="M43" s="109" t="s">
        <v>39</v>
      </c>
      <c r="N43" s="170">
        <v>48000</v>
      </c>
      <c r="O43" s="112" t="s">
        <v>349</v>
      </c>
    </row>
    <row r="44" spans="1:15" x14ac:dyDescent="0.2">
      <c r="A44">
        <v>25</v>
      </c>
      <c r="B44" s="53" t="s">
        <v>718</v>
      </c>
      <c r="C44" s="53" t="s">
        <v>340</v>
      </c>
      <c r="D44" s="53" t="s">
        <v>719</v>
      </c>
      <c r="E44" s="53" t="s">
        <v>39</v>
      </c>
      <c r="F44" s="44">
        <v>437327.5</v>
      </c>
      <c r="G44" s="53" t="s">
        <v>349</v>
      </c>
      <c r="J44" t="s">
        <v>140</v>
      </c>
      <c r="K44" s="112" t="s">
        <v>957</v>
      </c>
      <c r="L44" t="s">
        <v>777</v>
      </c>
      <c r="M44" t="s">
        <v>39</v>
      </c>
      <c r="N44" s="170">
        <v>16000</v>
      </c>
      <c r="O44" s="112" t="s">
        <v>349</v>
      </c>
    </row>
    <row r="45" spans="1:15" x14ac:dyDescent="0.2">
      <c r="A45">
        <v>26</v>
      </c>
      <c r="B45" s="162" t="s">
        <v>280</v>
      </c>
      <c r="C45" s="53" t="s">
        <v>957</v>
      </c>
      <c r="D45" s="53" t="s">
        <v>281</v>
      </c>
      <c r="E45" s="53" t="s">
        <v>39</v>
      </c>
      <c r="F45" s="44">
        <v>113200</v>
      </c>
      <c r="G45" s="53" t="s">
        <v>349</v>
      </c>
      <c r="I45">
        <v>29</v>
      </c>
      <c r="J45" s="110" t="s">
        <v>108</v>
      </c>
      <c r="K45" s="112" t="s">
        <v>957</v>
      </c>
      <c r="L45" s="56" t="s">
        <v>422</v>
      </c>
      <c r="M45" s="56" t="s">
        <v>39</v>
      </c>
      <c r="N45" s="170">
        <v>40160.400000000001</v>
      </c>
      <c r="O45" s="171" t="s">
        <v>349</v>
      </c>
    </row>
    <row r="46" spans="1:15" x14ac:dyDescent="0.2">
      <c r="B46" s="53" t="s">
        <v>280</v>
      </c>
      <c r="C46" s="53" t="s">
        <v>957</v>
      </c>
      <c r="D46" s="53" t="s">
        <v>282</v>
      </c>
      <c r="E46" s="53" t="s">
        <v>63</v>
      </c>
      <c r="F46" s="44">
        <v>200000</v>
      </c>
      <c r="G46" s="53" t="s">
        <v>351</v>
      </c>
      <c r="J46" s="56" t="s">
        <v>108</v>
      </c>
      <c r="K46" s="112" t="s">
        <v>957</v>
      </c>
      <c r="L46" s="56" t="s">
        <v>664</v>
      </c>
      <c r="M46" s="56" t="s">
        <v>959</v>
      </c>
      <c r="N46" s="170">
        <v>4500</v>
      </c>
      <c r="O46" s="171" t="s">
        <v>349</v>
      </c>
    </row>
    <row r="47" spans="1:15" x14ac:dyDescent="0.2">
      <c r="B47" s="53" t="s">
        <v>280</v>
      </c>
      <c r="C47" s="53" t="s">
        <v>957</v>
      </c>
      <c r="D47" s="53" t="s">
        <v>283</v>
      </c>
      <c r="E47" s="53" t="s">
        <v>63</v>
      </c>
      <c r="F47" s="44">
        <v>545000</v>
      </c>
      <c r="G47" s="53" t="s">
        <v>351</v>
      </c>
      <c r="J47" s="56" t="s">
        <v>108</v>
      </c>
      <c r="K47" s="112" t="s">
        <v>957</v>
      </c>
      <c r="L47" s="56" t="s">
        <v>684</v>
      </c>
      <c r="M47" s="56" t="s">
        <v>39</v>
      </c>
      <c r="N47" s="170">
        <v>108500</v>
      </c>
      <c r="O47" s="171" t="s">
        <v>349</v>
      </c>
    </row>
    <row r="48" spans="1:15" ht="25.5" x14ac:dyDescent="0.2">
      <c r="B48" s="53" t="s">
        <v>280</v>
      </c>
      <c r="C48" s="53" t="s">
        <v>957</v>
      </c>
      <c r="D48" s="53" t="s">
        <v>882</v>
      </c>
      <c r="E48" s="53" t="s">
        <v>39</v>
      </c>
      <c r="F48" s="44">
        <v>420000</v>
      </c>
      <c r="G48" s="53" t="s">
        <v>349</v>
      </c>
      <c r="J48" s="56" t="s">
        <v>108</v>
      </c>
      <c r="K48" s="112" t="s">
        <v>957</v>
      </c>
      <c r="L48" s="56" t="s">
        <v>685</v>
      </c>
      <c r="M48" s="56" t="s">
        <v>39</v>
      </c>
      <c r="N48" s="170">
        <v>55000</v>
      </c>
      <c r="O48" s="171" t="s">
        <v>349</v>
      </c>
    </row>
    <row r="49" spans="1:15" x14ac:dyDescent="0.2">
      <c r="A49">
        <v>27</v>
      </c>
      <c r="B49" s="53" t="s">
        <v>878</v>
      </c>
      <c r="C49" s="53" t="s">
        <v>957</v>
      </c>
      <c r="D49" s="53" t="s">
        <v>300</v>
      </c>
      <c r="E49" s="53" t="s">
        <v>39</v>
      </c>
      <c r="F49" s="44">
        <v>29500</v>
      </c>
      <c r="G49" s="53" t="s">
        <v>349</v>
      </c>
      <c r="J49" s="109" t="s">
        <v>108</v>
      </c>
      <c r="K49" s="112" t="s">
        <v>957</v>
      </c>
      <c r="L49" s="109" t="s">
        <v>750</v>
      </c>
      <c r="M49" s="109" t="s">
        <v>959</v>
      </c>
      <c r="N49" s="170">
        <v>4500</v>
      </c>
      <c r="O49" s="112" t="s">
        <v>349</v>
      </c>
    </row>
    <row r="50" spans="1:15" x14ac:dyDescent="0.2">
      <c r="A50">
        <v>28</v>
      </c>
      <c r="B50" s="162" t="s">
        <v>189</v>
      </c>
      <c r="C50" s="53" t="s">
        <v>340</v>
      </c>
      <c r="D50" s="53" t="s">
        <v>190</v>
      </c>
      <c r="E50" s="53" t="s">
        <v>39</v>
      </c>
      <c r="F50" s="44">
        <v>12500</v>
      </c>
      <c r="G50" s="53" t="s">
        <v>349</v>
      </c>
      <c r="J50" t="s">
        <v>108</v>
      </c>
      <c r="K50" s="112" t="s">
        <v>957</v>
      </c>
      <c r="L50" t="s">
        <v>758</v>
      </c>
      <c r="M50" t="s">
        <v>39</v>
      </c>
      <c r="N50" s="170">
        <v>65100</v>
      </c>
      <c r="O50" s="112" t="s">
        <v>349</v>
      </c>
    </row>
    <row r="51" spans="1:15" x14ac:dyDescent="0.2">
      <c r="A51">
        <v>29</v>
      </c>
      <c r="B51" s="53" t="s">
        <v>852</v>
      </c>
      <c r="C51" s="53" t="s">
        <v>957</v>
      </c>
      <c r="D51" s="53" t="s">
        <v>853</v>
      </c>
      <c r="E51" s="53" t="s">
        <v>39</v>
      </c>
      <c r="F51" s="44">
        <v>5900</v>
      </c>
      <c r="G51" s="53" t="s">
        <v>349</v>
      </c>
      <c r="J51" t="s">
        <v>108</v>
      </c>
      <c r="K51" s="112" t="s">
        <v>957</v>
      </c>
      <c r="L51" t="s">
        <v>572</v>
      </c>
      <c r="M51" t="s">
        <v>39</v>
      </c>
      <c r="N51" s="170">
        <v>65100</v>
      </c>
      <c r="O51" s="112" t="s">
        <v>349</v>
      </c>
    </row>
    <row r="52" spans="1:15" x14ac:dyDescent="0.2">
      <c r="A52">
        <v>30</v>
      </c>
      <c r="B52" s="53" t="s">
        <v>733</v>
      </c>
      <c r="C52" s="53" t="s">
        <v>957</v>
      </c>
      <c r="D52" s="53" t="s">
        <v>734</v>
      </c>
      <c r="E52" s="53" t="s">
        <v>39</v>
      </c>
      <c r="F52" s="44">
        <v>84500</v>
      </c>
      <c r="G52" s="53" t="s">
        <v>349</v>
      </c>
      <c r="J52" t="s">
        <v>108</v>
      </c>
      <c r="K52" s="112" t="s">
        <v>957</v>
      </c>
      <c r="L52" t="s">
        <v>776</v>
      </c>
      <c r="M52" t="s">
        <v>959</v>
      </c>
      <c r="N52" s="170">
        <v>13500</v>
      </c>
      <c r="O52" s="112" t="s">
        <v>349</v>
      </c>
    </row>
    <row r="53" spans="1:15" x14ac:dyDescent="0.2">
      <c r="A53">
        <v>31</v>
      </c>
      <c r="B53" s="162" t="s">
        <v>784</v>
      </c>
      <c r="C53" s="53" t="s">
        <v>957</v>
      </c>
      <c r="D53" s="53" t="s">
        <v>843</v>
      </c>
      <c r="E53" s="53" t="s">
        <v>39</v>
      </c>
      <c r="F53" s="44">
        <v>27500</v>
      </c>
      <c r="G53" s="53" t="s">
        <v>349</v>
      </c>
      <c r="I53">
        <v>30</v>
      </c>
      <c r="J53" t="s">
        <v>768</v>
      </c>
      <c r="K53" s="112" t="s">
        <v>957</v>
      </c>
      <c r="L53" t="s">
        <v>769</v>
      </c>
      <c r="M53" t="s">
        <v>39</v>
      </c>
      <c r="N53" s="170">
        <v>20800</v>
      </c>
      <c r="O53" s="112" t="s">
        <v>349</v>
      </c>
    </row>
    <row r="54" spans="1:15" x14ac:dyDescent="0.2">
      <c r="A54">
        <v>32</v>
      </c>
      <c r="B54" s="53" t="s">
        <v>267</v>
      </c>
      <c r="C54" s="53" t="s">
        <v>957</v>
      </c>
      <c r="D54" s="53" t="s">
        <v>268</v>
      </c>
      <c r="E54" s="53" t="s">
        <v>39</v>
      </c>
      <c r="F54" s="44">
        <v>45000</v>
      </c>
      <c r="G54" s="53" t="s">
        <v>349</v>
      </c>
      <c r="I54">
        <v>31</v>
      </c>
      <c r="J54" t="s">
        <v>766</v>
      </c>
      <c r="K54" s="112" t="s">
        <v>957</v>
      </c>
      <c r="L54" t="s">
        <v>767</v>
      </c>
      <c r="M54" t="s">
        <v>39</v>
      </c>
      <c r="N54" s="170">
        <v>33900</v>
      </c>
      <c r="O54" s="112" t="s">
        <v>349</v>
      </c>
    </row>
    <row r="55" spans="1:15" x14ac:dyDescent="0.2">
      <c r="A55">
        <v>33</v>
      </c>
      <c r="B55" s="162" t="s">
        <v>214</v>
      </c>
      <c r="C55" s="53" t="s">
        <v>957</v>
      </c>
      <c r="D55" s="53" t="s">
        <v>215</v>
      </c>
      <c r="E55" s="53" t="s">
        <v>302</v>
      </c>
      <c r="F55" s="44">
        <v>31500</v>
      </c>
      <c r="G55" s="53" t="s">
        <v>349</v>
      </c>
      <c r="I55">
        <v>32</v>
      </c>
      <c r="J55" t="s">
        <v>773</v>
      </c>
      <c r="K55" s="112" t="s">
        <v>957</v>
      </c>
      <c r="L55" t="s">
        <v>774</v>
      </c>
      <c r="M55" t="s">
        <v>959</v>
      </c>
      <c r="N55" s="170">
        <v>125093.97</v>
      </c>
      <c r="O55" s="112" t="s">
        <v>349</v>
      </c>
    </row>
    <row r="56" spans="1:15" x14ac:dyDescent="0.2">
      <c r="B56" s="53" t="s">
        <v>214</v>
      </c>
      <c r="C56" s="53" t="s">
        <v>957</v>
      </c>
      <c r="D56" s="53" t="s">
        <v>301</v>
      </c>
      <c r="E56" s="53" t="s">
        <v>302</v>
      </c>
      <c r="F56" s="44">
        <v>24500</v>
      </c>
      <c r="G56" s="53" t="s">
        <v>349</v>
      </c>
      <c r="I56">
        <v>33</v>
      </c>
      <c r="J56" t="s">
        <v>761</v>
      </c>
      <c r="K56" s="112" t="s">
        <v>957</v>
      </c>
      <c r="L56" t="s">
        <v>762</v>
      </c>
      <c r="M56" t="s">
        <v>39</v>
      </c>
      <c r="N56" s="170">
        <v>48900</v>
      </c>
      <c r="O56" s="112" t="s">
        <v>349</v>
      </c>
    </row>
    <row r="57" spans="1:15" x14ac:dyDescent="0.2">
      <c r="A57">
        <v>34</v>
      </c>
      <c r="B57" s="53" t="s">
        <v>324</v>
      </c>
      <c r="C57" s="53" t="s">
        <v>957</v>
      </c>
      <c r="D57" s="53" t="s">
        <v>325</v>
      </c>
      <c r="E57" s="53" t="s">
        <v>39</v>
      </c>
      <c r="F57" s="44">
        <v>26000</v>
      </c>
      <c r="G57" s="53" t="s">
        <v>349</v>
      </c>
      <c r="I57">
        <v>34</v>
      </c>
      <c r="J57" s="56" t="s">
        <v>677</v>
      </c>
      <c r="K57" s="112" t="s">
        <v>957</v>
      </c>
      <c r="L57" s="56" t="s">
        <v>678</v>
      </c>
      <c r="M57" s="56" t="s">
        <v>63</v>
      </c>
      <c r="N57" s="170">
        <v>50000</v>
      </c>
      <c r="O57" s="171" t="s">
        <v>349</v>
      </c>
    </row>
    <row r="58" spans="1:15" x14ac:dyDescent="0.2">
      <c r="A58">
        <v>35</v>
      </c>
      <c r="B58" s="53" t="s">
        <v>883</v>
      </c>
      <c r="C58" s="53" t="s">
        <v>340</v>
      </c>
      <c r="D58" s="53" t="s">
        <v>884</v>
      </c>
      <c r="E58" s="53" t="s">
        <v>39</v>
      </c>
      <c r="F58" s="44">
        <v>3255502</v>
      </c>
      <c r="G58" s="53" t="s">
        <v>349</v>
      </c>
      <c r="I58">
        <v>35</v>
      </c>
      <c r="J58" t="s">
        <v>754</v>
      </c>
      <c r="K58" s="112" t="s">
        <v>957</v>
      </c>
      <c r="L58" t="s">
        <v>755</v>
      </c>
      <c r="M58" t="s">
        <v>39</v>
      </c>
      <c r="N58" s="170">
        <v>70080</v>
      </c>
      <c r="O58" s="171" t="s">
        <v>349</v>
      </c>
    </row>
    <row r="59" spans="1:15" x14ac:dyDescent="0.2">
      <c r="A59">
        <v>36</v>
      </c>
      <c r="B59" s="162" t="s">
        <v>745</v>
      </c>
      <c r="C59" s="53" t="s">
        <v>340</v>
      </c>
      <c r="D59" s="53" t="s">
        <v>746</v>
      </c>
      <c r="E59" s="53" t="s">
        <v>39</v>
      </c>
      <c r="F59" s="44">
        <v>60000</v>
      </c>
      <c r="G59" s="53" t="s">
        <v>349</v>
      </c>
      <c r="I59">
        <v>36</v>
      </c>
      <c r="J59" s="56" t="s">
        <v>676</v>
      </c>
      <c r="K59" s="112" t="s">
        <v>957</v>
      </c>
      <c r="L59" s="56" t="s">
        <v>422</v>
      </c>
      <c r="M59" s="56" t="s">
        <v>63</v>
      </c>
      <c r="N59" s="170">
        <v>24000</v>
      </c>
      <c r="O59" s="171" t="s">
        <v>349</v>
      </c>
    </row>
    <row r="60" spans="1:15" x14ac:dyDescent="0.2">
      <c r="A60">
        <v>37</v>
      </c>
      <c r="B60" s="53" t="s">
        <v>204</v>
      </c>
      <c r="C60" s="53" t="s">
        <v>957</v>
      </c>
      <c r="D60" s="53" t="s">
        <v>205</v>
      </c>
      <c r="E60" s="53" t="s">
        <v>39</v>
      </c>
      <c r="F60" s="44">
        <v>37000</v>
      </c>
      <c r="G60" s="53" t="s">
        <v>349</v>
      </c>
    </row>
    <row r="61" spans="1:15" x14ac:dyDescent="0.2">
      <c r="A61">
        <v>38</v>
      </c>
      <c r="B61" s="162" t="s">
        <v>668</v>
      </c>
      <c r="C61" s="53" t="s">
        <v>957</v>
      </c>
      <c r="D61" s="53" t="s">
        <v>964</v>
      </c>
      <c r="E61" s="53" t="s">
        <v>39</v>
      </c>
      <c r="F61" s="44">
        <v>85593.81</v>
      </c>
      <c r="G61" s="53" t="s">
        <v>349</v>
      </c>
      <c r="J61" s="1" t="s">
        <v>965</v>
      </c>
      <c r="K61" s="1"/>
      <c r="L61" s="1">
        <f>I59</f>
        <v>36</v>
      </c>
      <c r="N61" s="173">
        <f>SUM(N4:N59)</f>
        <v>18213861.319999997</v>
      </c>
    </row>
    <row r="62" spans="1:15" x14ac:dyDescent="0.2">
      <c r="A62">
        <v>39</v>
      </c>
      <c r="B62" s="162" t="s">
        <v>81</v>
      </c>
      <c r="C62" s="53" t="s">
        <v>957</v>
      </c>
      <c r="D62" s="53" t="s">
        <v>82</v>
      </c>
      <c r="E62" s="53" t="s">
        <v>39</v>
      </c>
      <c r="F62" s="44">
        <v>69600</v>
      </c>
      <c r="G62" s="53" t="s">
        <v>349</v>
      </c>
      <c r="J62" s="1" t="s">
        <v>334</v>
      </c>
      <c r="L62" s="1">
        <v>56</v>
      </c>
    </row>
    <row r="63" spans="1:15" x14ac:dyDescent="0.2">
      <c r="A63">
        <v>40</v>
      </c>
      <c r="B63" s="162" t="s">
        <v>108</v>
      </c>
      <c r="C63" s="53" t="s">
        <v>957</v>
      </c>
      <c r="D63" s="53" t="s">
        <v>109</v>
      </c>
      <c r="E63" s="53" t="s">
        <v>63</v>
      </c>
      <c r="F63" s="44">
        <v>45000</v>
      </c>
      <c r="G63" s="53" t="s">
        <v>349</v>
      </c>
    </row>
    <row r="64" spans="1:15" x14ac:dyDescent="0.2">
      <c r="B64" s="53" t="s">
        <v>108</v>
      </c>
      <c r="C64" s="53" t="s">
        <v>957</v>
      </c>
      <c r="D64" s="53" t="s">
        <v>262</v>
      </c>
      <c r="E64" s="53" t="s">
        <v>302</v>
      </c>
      <c r="F64" s="44">
        <v>50000</v>
      </c>
      <c r="G64" s="53" t="s">
        <v>349</v>
      </c>
    </row>
    <row r="65" spans="1:14" x14ac:dyDescent="0.2">
      <c r="B65" s="53" t="s">
        <v>108</v>
      </c>
      <c r="C65" s="53" t="s">
        <v>957</v>
      </c>
      <c r="D65" s="53" t="s">
        <v>262</v>
      </c>
      <c r="E65" s="53" t="s">
        <v>302</v>
      </c>
      <c r="F65" s="44">
        <v>5000</v>
      </c>
      <c r="G65" s="53" t="s">
        <v>349</v>
      </c>
      <c r="N65" s="111"/>
    </row>
    <row r="66" spans="1:14" x14ac:dyDescent="0.2">
      <c r="B66" s="53" t="s">
        <v>108</v>
      </c>
      <c r="C66" s="53" t="s">
        <v>957</v>
      </c>
      <c r="D66" s="53" t="s">
        <v>262</v>
      </c>
      <c r="E66" s="53" t="s">
        <v>39</v>
      </c>
      <c r="F66" s="44">
        <v>10000</v>
      </c>
      <c r="G66" s="53" t="s">
        <v>349</v>
      </c>
    </row>
    <row r="67" spans="1:14" x14ac:dyDescent="0.2">
      <c r="A67">
        <v>41</v>
      </c>
      <c r="B67" s="53" t="s">
        <v>58</v>
      </c>
      <c r="C67" s="53" t="s">
        <v>957</v>
      </c>
      <c r="D67" s="53" t="s">
        <v>59</v>
      </c>
      <c r="E67" s="53" t="s">
        <v>39</v>
      </c>
      <c r="F67" s="44">
        <v>28500</v>
      </c>
      <c r="G67" s="53" t="s">
        <v>349</v>
      </c>
    </row>
    <row r="68" spans="1:14" x14ac:dyDescent="0.2">
      <c r="A68">
        <v>42</v>
      </c>
      <c r="B68" s="53" t="s">
        <v>295</v>
      </c>
      <c r="C68" s="53" t="s">
        <v>957</v>
      </c>
      <c r="D68" s="53" t="s">
        <v>819</v>
      </c>
      <c r="E68" s="53" t="s">
        <v>39</v>
      </c>
      <c r="F68" s="44">
        <v>31600</v>
      </c>
      <c r="G68" s="53" t="s">
        <v>349</v>
      </c>
    </row>
    <row r="69" spans="1:14" x14ac:dyDescent="0.2">
      <c r="A69">
        <v>43</v>
      </c>
      <c r="B69" s="162" t="s">
        <v>85</v>
      </c>
      <c r="C69" s="53" t="s">
        <v>957</v>
      </c>
      <c r="D69" s="53" t="s">
        <v>86</v>
      </c>
      <c r="E69" s="53" t="s">
        <v>39</v>
      </c>
      <c r="F69" s="44">
        <v>910000</v>
      </c>
      <c r="G69" s="53" t="s">
        <v>349</v>
      </c>
    </row>
    <row r="70" spans="1:14" x14ac:dyDescent="0.2">
      <c r="B70" s="53" t="s">
        <v>85</v>
      </c>
      <c r="C70" s="53" t="s">
        <v>957</v>
      </c>
      <c r="D70" s="53" t="s">
        <v>729</v>
      </c>
      <c r="E70" s="53" t="s">
        <v>39</v>
      </c>
      <c r="F70" s="44">
        <v>226800</v>
      </c>
      <c r="G70" s="53" t="s">
        <v>349</v>
      </c>
    </row>
    <row r="71" spans="1:14" x14ac:dyDescent="0.2">
      <c r="A71">
        <v>44</v>
      </c>
      <c r="B71" s="53" t="s">
        <v>100</v>
      </c>
      <c r="C71" s="53" t="s">
        <v>957</v>
      </c>
      <c r="D71" s="53" t="s">
        <v>101</v>
      </c>
      <c r="E71" s="53" t="s">
        <v>39</v>
      </c>
      <c r="F71" s="44">
        <v>110400</v>
      </c>
      <c r="G71" s="53" t="s">
        <v>349</v>
      </c>
    </row>
    <row r="72" spans="1:14" x14ac:dyDescent="0.2">
      <c r="A72">
        <v>45</v>
      </c>
      <c r="B72" s="53" t="s">
        <v>748</v>
      </c>
      <c r="C72" s="53" t="s">
        <v>957</v>
      </c>
      <c r="D72" s="53" t="s">
        <v>203</v>
      </c>
      <c r="E72" s="53" t="s">
        <v>302</v>
      </c>
      <c r="F72" s="44">
        <v>35000</v>
      </c>
      <c r="G72" s="53" t="s">
        <v>349</v>
      </c>
    </row>
    <row r="73" spans="1:14" x14ac:dyDescent="0.2">
      <c r="A73">
        <v>46</v>
      </c>
      <c r="B73" s="53" t="s">
        <v>76</v>
      </c>
      <c r="C73" s="53" t="s">
        <v>957</v>
      </c>
      <c r="D73" s="53" t="s">
        <v>77</v>
      </c>
      <c r="E73" s="53" t="s">
        <v>39</v>
      </c>
      <c r="F73" s="44">
        <v>72000</v>
      </c>
      <c r="G73" s="53" t="s">
        <v>349</v>
      </c>
    </row>
    <row r="74" spans="1:14" x14ac:dyDescent="0.2">
      <c r="A74">
        <v>47</v>
      </c>
      <c r="B74" s="162" t="s">
        <v>148</v>
      </c>
      <c r="C74" s="53" t="s">
        <v>340</v>
      </c>
      <c r="D74" s="53" t="s">
        <v>149</v>
      </c>
      <c r="E74" s="53" t="s">
        <v>39</v>
      </c>
      <c r="F74" s="44">
        <v>120000</v>
      </c>
      <c r="G74" s="53" t="s">
        <v>349</v>
      </c>
    </row>
    <row r="75" spans="1:14" x14ac:dyDescent="0.2">
      <c r="B75" s="53" t="s">
        <v>148</v>
      </c>
      <c r="C75" s="53" t="s">
        <v>340</v>
      </c>
      <c r="D75" s="53" t="s">
        <v>872</v>
      </c>
      <c r="E75" s="53" t="s">
        <v>39</v>
      </c>
      <c r="F75" s="44">
        <v>48000</v>
      </c>
      <c r="G75" s="53" t="s">
        <v>349</v>
      </c>
    </row>
    <row r="76" spans="1:14" x14ac:dyDescent="0.2">
      <c r="A76">
        <v>48</v>
      </c>
      <c r="B76" s="53" t="s">
        <v>596</v>
      </c>
      <c r="C76" s="53" t="s">
        <v>957</v>
      </c>
      <c r="D76" s="53" t="s">
        <v>698</v>
      </c>
      <c r="E76" s="53" t="s">
        <v>39</v>
      </c>
      <c r="F76" s="44">
        <v>30400</v>
      </c>
      <c r="G76" s="53" t="s">
        <v>349</v>
      </c>
    </row>
    <row r="77" spans="1:14" ht="13.5" customHeight="1" x14ac:dyDescent="0.2">
      <c r="A77">
        <v>49</v>
      </c>
      <c r="B77" s="53" t="s">
        <v>857</v>
      </c>
      <c r="C77" s="53" t="s">
        <v>340</v>
      </c>
      <c r="D77" s="53" t="s">
        <v>318</v>
      </c>
      <c r="E77" s="53" t="s">
        <v>39</v>
      </c>
      <c r="F77" s="44">
        <v>1000000</v>
      </c>
      <c r="G77" s="53" t="s">
        <v>349</v>
      </c>
    </row>
    <row r="78" spans="1:14" x14ac:dyDescent="0.2">
      <c r="B78" s="53" t="s">
        <v>857</v>
      </c>
      <c r="C78" s="53" t="s">
        <v>340</v>
      </c>
      <c r="D78" s="53" t="s">
        <v>841</v>
      </c>
      <c r="E78" s="53" t="s">
        <v>39</v>
      </c>
      <c r="F78" s="44">
        <v>940000</v>
      </c>
      <c r="G78" s="53" t="s">
        <v>349</v>
      </c>
    </row>
    <row r="79" spans="1:14" x14ac:dyDescent="0.2">
      <c r="A79">
        <v>50</v>
      </c>
      <c r="B79" s="53" t="s">
        <v>279</v>
      </c>
      <c r="C79" s="53" t="s">
        <v>340</v>
      </c>
      <c r="D79" s="53" t="s">
        <v>59</v>
      </c>
      <c r="E79" s="53" t="s">
        <v>39</v>
      </c>
      <c r="F79" s="44">
        <v>19000</v>
      </c>
      <c r="G79" s="53" t="s">
        <v>349</v>
      </c>
    </row>
    <row r="80" spans="1:14" x14ac:dyDescent="0.2">
      <c r="B80" s="53" t="s">
        <v>279</v>
      </c>
      <c r="C80" s="53" t="s">
        <v>340</v>
      </c>
      <c r="D80" s="53" t="s">
        <v>59</v>
      </c>
      <c r="E80" s="53" t="s">
        <v>39</v>
      </c>
      <c r="F80" s="44">
        <v>19000</v>
      </c>
      <c r="G80" s="53" t="s">
        <v>349</v>
      </c>
    </row>
    <row r="81" spans="1:17" x14ac:dyDescent="0.2">
      <c r="A81">
        <v>51</v>
      </c>
      <c r="B81" s="162" t="s">
        <v>145</v>
      </c>
      <c r="C81" s="53" t="s">
        <v>957</v>
      </c>
      <c r="D81" s="53" t="s">
        <v>146</v>
      </c>
      <c r="E81" s="53" t="s">
        <v>39</v>
      </c>
      <c r="F81" s="44">
        <v>18781</v>
      </c>
      <c r="G81" s="53" t="s">
        <v>349</v>
      </c>
    </row>
    <row r="82" spans="1:17" x14ac:dyDescent="0.2">
      <c r="A82">
        <v>52</v>
      </c>
      <c r="B82" s="162" t="s">
        <v>79</v>
      </c>
      <c r="C82" s="53" t="s">
        <v>957</v>
      </c>
      <c r="D82" s="53" t="s">
        <v>80</v>
      </c>
      <c r="E82" s="53" t="s">
        <v>39</v>
      </c>
      <c r="F82" s="44">
        <v>28000</v>
      </c>
      <c r="G82" s="53" t="s">
        <v>349</v>
      </c>
    </row>
    <row r="83" spans="1:17" x14ac:dyDescent="0.2">
      <c r="B83" s="53" t="s">
        <v>79</v>
      </c>
      <c r="C83" s="53" t="s">
        <v>957</v>
      </c>
      <c r="D83" s="53" t="s">
        <v>203</v>
      </c>
      <c r="E83" s="53" t="s">
        <v>39</v>
      </c>
      <c r="F83" s="44">
        <v>48491.38</v>
      </c>
      <c r="G83" s="53" t="s">
        <v>349</v>
      </c>
    </row>
    <row r="84" spans="1:17" x14ac:dyDescent="0.2">
      <c r="B84" s="53" t="s">
        <v>79</v>
      </c>
      <c r="C84" s="53" t="s">
        <v>957</v>
      </c>
      <c r="D84" s="53" t="s">
        <v>203</v>
      </c>
      <c r="E84" s="53" t="s">
        <v>302</v>
      </c>
      <c r="F84" s="44">
        <v>48491.38</v>
      </c>
      <c r="G84" s="53" t="s">
        <v>349</v>
      </c>
    </row>
    <row r="85" spans="1:17" x14ac:dyDescent="0.2">
      <c r="A85">
        <v>53</v>
      </c>
      <c r="B85" s="53" t="s">
        <v>747</v>
      </c>
      <c r="C85" s="53" t="s">
        <v>957</v>
      </c>
      <c r="D85" s="53" t="s">
        <v>55</v>
      </c>
      <c r="E85" s="53" t="s">
        <v>39</v>
      </c>
      <c r="F85" s="44">
        <v>671450</v>
      </c>
      <c r="G85" s="53" t="s">
        <v>749</v>
      </c>
    </row>
    <row r="86" spans="1:17" x14ac:dyDescent="0.2">
      <c r="A86">
        <v>54</v>
      </c>
      <c r="B86" s="162" t="s">
        <v>64</v>
      </c>
      <c r="C86" s="53" t="s">
        <v>957</v>
      </c>
      <c r="D86" s="53" t="s">
        <v>65</v>
      </c>
      <c r="E86" s="53" t="s">
        <v>39</v>
      </c>
      <c r="F86" s="44">
        <v>62400</v>
      </c>
      <c r="G86" s="53" t="s">
        <v>349</v>
      </c>
    </row>
    <row r="87" spans="1:17" x14ac:dyDescent="0.2">
      <c r="C87" s="112"/>
      <c r="F87" s="108"/>
      <c r="G87" s="109"/>
    </row>
    <row r="88" spans="1:17" x14ac:dyDescent="0.2">
      <c r="C88" s="112"/>
      <c r="F88" s="108"/>
      <c r="G88" s="109"/>
    </row>
    <row r="89" spans="1:17" x14ac:dyDescent="0.2">
      <c r="C89" s="112"/>
      <c r="F89" s="108"/>
      <c r="G89" s="109"/>
    </row>
    <row r="90" spans="1:17" x14ac:dyDescent="0.2">
      <c r="C90" s="112"/>
      <c r="F90" s="108"/>
      <c r="G90" s="109"/>
    </row>
    <row r="91" spans="1:17" x14ac:dyDescent="0.2">
      <c r="B91" s="109"/>
      <c r="C91" s="112"/>
      <c r="F91" s="108"/>
      <c r="G91" s="109"/>
    </row>
    <row r="92" spans="1:17" x14ac:dyDescent="0.2">
      <c r="B92" s="1" t="s">
        <v>334</v>
      </c>
      <c r="C92" s="112"/>
      <c r="D92" s="1">
        <v>83</v>
      </c>
      <c r="F92" s="108"/>
      <c r="G92" s="1"/>
    </row>
    <row r="93" spans="1:17" x14ac:dyDescent="0.2">
      <c r="B93" s="1" t="s">
        <v>965</v>
      </c>
      <c r="C93" s="1"/>
      <c r="D93" s="1">
        <f>A86</f>
        <v>54</v>
      </c>
      <c r="F93" s="18">
        <f>SUM(F4:F90)</f>
        <v>22059127.109999996</v>
      </c>
      <c r="H93" s="111"/>
    </row>
    <row r="94" spans="1:17" x14ac:dyDescent="0.2">
      <c r="B94" s="1"/>
      <c r="C94" s="1"/>
      <c r="D94" s="1"/>
      <c r="F94" s="111"/>
    </row>
    <row r="95" spans="1:17" s="14" customFormat="1" ht="21.75" thickBot="1" x14ac:dyDescent="0.4">
      <c r="A95" s="2"/>
      <c r="B95" s="15" t="s">
        <v>15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s="7" customFormat="1" ht="15" x14ac:dyDescent="0.25">
      <c r="A96" s="4"/>
      <c r="B96" s="5" t="s">
        <v>966</v>
      </c>
      <c r="C96"/>
      <c r="D96"/>
      <c r="E96"/>
      <c r="F96"/>
      <c r="G96"/>
      <c r="H96"/>
      <c r="I96"/>
      <c r="J96"/>
    </row>
    <row r="97" spans="1:10" s="7" customFormat="1" ht="15" x14ac:dyDescent="0.25">
      <c r="A97" s="4"/>
      <c r="B97" s="5"/>
      <c r="C97"/>
      <c r="D97"/>
      <c r="E97"/>
      <c r="F97"/>
      <c r="G97"/>
      <c r="H97"/>
      <c r="I97"/>
      <c r="J97"/>
    </row>
    <row r="98" spans="1:10" s="7" customFormat="1" x14ac:dyDescent="0.2">
      <c r="A98" s="4"/>
      <c r="B98" s="114" t="s">
        <v>739</v>
      </c>
      <c r="C98" s="114"/>
      <c r="D98" s="114"/>
      <c r="E98" s="114"/>
      <c r="F98" s="114"/>
      <c r="G98" s="126"/>
      <c r="H98" s="126"/>
      <c r="I98" s="126"/>
      <c r="J98"/>
    </row>
    <row r="99" spans="1:10" s="7" customFormat="1" ht="15" x14ac:dyDescent="0.25">
      <c r="A99" s="4"/>
      <c r="B99" s="5"/>
      <c r="C99"/>
      <c r="D99"/>
      <c r="E99"/>
      <c r="F99"/>
      <c r="G99"/>
      <c r="H99"/>
      <c r="I99"/>
      <c r="J99"/>
    </row>
    <row r="100" spans="1:10" s="159" customFormat="1" ht="14.25" x14ac:dyDescent="0.2">
      <c r="A100" s="157"/>
      <c r="B100" s="158"/>
      <c r="C100" s="131"/>
      <c r="D100" s="151">
        <v>2016</v>
      </c>
      <c r="E100" s="151">
        <v>2017</v>
      </c>
      <c r="F100" s="131"/>
      <c r="G100" s="131"/>
      <c r="I100" s="131"/>
      <c r="J100" s="131"/>
    </row>
    <row r="101" spans="1:10" s="7" customFormat="1" x14ac:dyDescent="0.2">
      <c r="A101" s="4"/>
      <c r="B101" s="131" t="s">
        <v>740</v>
      </c>
      <c r="C101"/>
      <c r="D101" s="136">
        <v>18213861.319999997</v>
      </c>
      <c r="E101" s="136">
        <f>F93</f>
        <v>22059127.109999996</v>
      </c>
      <c r="F101"/>
      <c r="G101"/>
      <c r="I101"/>
      <c r="J101"/>
    </row>
    <row r="102" spans="1:10" s="7" customFormat="1" x14ac:dyDescent="0.2">
      <c r="A102" s="4"/>
      <c r="B102" s="131" t="s">
        <v>738</v>
      </c>
      <c r="C102"/>
      <c r="D102" s="136">
        <v>14150663</v>
      </c>
      <c r="E102" s="136">
        <v>10765163.969999999</v>
      </c>
      <c r="F102"/>
      <c r="G102"/>
      <c r="I102"/>
      <c r="J102"/>
    </row>
    <row r="103" spans="1:10" s="7" customFormat="1" x14ac:dyDescent="0.2">
      <c r="A103" s="4"/>
      <c r="B103" s="131" t="s">
        <v>741</v>
      </c>
      <c r="C103"/>
      <c r="D103" s="136">
        <v>12692422.460000001</v>
      </c>
      <c r="E103" s="136">
        <v>9577361.9699999988</v>
      </c>
      <c r="F103"/>
      <c r="G103"/>
      <c r="I103"/>
      <c r="J103"/>
    </row>
    <row r="104" spans="1:10" s="7" customFormat="1" ht="15" x14ac:dyDescent="0.25">
      <c r="A104" s="4"/>
      <c r="B104" s="5"/>
      <c r="C104"/>
      <c r="D104"/>
      <c r="E104"/>
      <c r="F104"/>
      <c r="G104"/>
      <c r="H104"/>
      <c r="I104"/>
      <c r="J104"/>
    </row>
    <row r="105" spans="1:10" s="7" customFormat="1" ht="15" x14ac:dyDescent="0.25">
      <c r="A105" s="4"/>
      <c r="B105" s="5"/>
      <c r="C105"/>
      <c r="D105"/>
      <c r="E105"/>
      <c r="F105"/>
      <c r="G105"/>
      <c r="H105"/>
      <c r="I105"/>
      <c r="J105"/>
    </row>
    <row r="106" spans="1:10" s="7" customFormat="1" ht="15" x14ac:dyDescent="0.25">
      <c r="A106" s="4"/>
      <c r="B106" s="5"/>
      <c r="C106"/>
      <c r="D106"/>
      <c r="E106"/>
      <c r="F106"/>
      <c r="G106"/>
      <c r="H106"/>
      <c r="I106"/>
      <c r="J106"/>
    </row>
    <row r="107" spans="1:10" s="7" customFormat="1" ht="15" x14ac:dyDescent="0.25">
      <c r="A107" s="4"/>
      <c r="B107" s="5"/>
      <c r="C107"/>
      <c r="D107"/>
      <c r="E107"/>
      <c r="F107"/>
      <c r="G107"/>
      <c r="H107"/>
      <c r="I107"/>
      <c r="J107"/>
    </row>
    <row r="108" spans="1:10" s="7" customFormat="1" ht="15" x14ac:dyDescent="0.25">
      <c r="A108" s="4"/>
      <c r="B108" s="5"/>
      <c r="C108"/>
      <c r="D108"/>
      <c r="E108"/>
      <c r="F108"/>
      <c r="G108"/>
      <c r="H108"/>
      <c r="I108"/>
      <c r="J108"/>
    </row>
    <row r="109" spans="1:10" s="7" customFormat="1" ht="15" x14ac:dyDescent="0.25">
      <c r="A109" s="4"/>
      <c r="B109" s="5"/>
      <c r="C109"/>
      <c r="D109"/>
      <c r="E109"/>
      <c r="F109"/>
      <c r="G109"/>
      <c r="H109"/>
      <c r="I109"/>
      <c r="J109"/>
    </row>
    <row r="110" spans="1:10" s="7" customFormat="1" ht="15" x14ac:dyDescent="0.25">
      <c r="A110" s="4"/>
      <c r="B110" s="5"/>
      <c r="C110"/>
      <c r="D110"/>
      <c r="E110"/>
      <c r="F110"/>
      <c r="G110"/>
      <c r="H110"/>
      <c r="I110"/>
      <c r="J110"/>
    </row>
    <row r="111" spans="1:10" s="7" customFormat="1" ht="15" x14ac:dyDescent="0.25">
      <c r="A111" s="4"/>
      <c r="B111" s="5"/>
      <c r="C111"/>
      <c r="D111"/>
      <c r="E111"/>
      <c r="F111"/>
      <c r="G111"/>
      <c r="H111"/>
      <c r="I111"/>
      <c r="J111"/>
    </row>
    <row r="112" spans="1:10" x14ac:dyDescent="0.2">
      <c r="I112" s="111"/>
    </row>
    <row r="113" spans="2:9" x14ac:dyDescent="0.2">
      <c r="I113" s="111"/>
    </row>
    <row r="114" spans="2:9" x14ac:dyDescent="0.2">
      <c r="B114" s="114" t="s">
        <v>353</v>
      </c>
      <c r="C114" s="114"/>
      <c r="D114" s="114"/>
      <c r="E114" s="114"/>
      <c r="F114" s="114"/>
      <c r="G114" s="126"/>
      <c r="H114" s="126"/>
      <c r="I114" s="126"/>
    </row>
    <row r="115" spans="2:9" s="127" customFormat="1" x14ac:dyDescent="0.2">
      <c r="D115" s="128">
        <v>2016</v>
      </c>
      <c r="E115" s="129">
        <v>2016</v>
      </c>
      <c r="F115" s="130"/>
      <c r="G115" s="128">
        <v>2017</v>
      </c>
      <c r="H115" s="129">
        <v>2017</v>
      </c>
      <c r="I115" s="130"/>
    </row>
    <row r="116" spans="2:9" s="131" customFormat="1" x14ac:dyDescent="0.2">
      <c r="D116" s="132" t="s">
        <v>345</v>
      </c>
      <c r="E116" s="133" t="s">
        <v>346</v>
      </c>
      <c r="F116" s="134" t="s">
        <v>347</v>
      </c>
      <c r="G116" s="132" t="s">
        <v>345</v>
      </c>
      <c r="H116" s="133" t="s">
        <v>346</v>
      </c>
      <c r="I116" s="134" t="s">
        <v>347</v>
      </c>
    </row>
    <row r="117" spans="2:9" s="131" customFormat="1" x14ac:dyDescent="0.2">
      <c r="B117" s="131" t="s">
        <v>336</v>
      </c>
      <c r="D117" s="135">
        <v>21</v>
      </c>
      <c r="E117" s="136">
        <v>1891112.97</v>
      </c>
      <c r="F117" s="137">
        <f>E117/D117</f>
        <v>90052.998571428572</v>
      </c>
      <c r="G117" s="135">
        <v>28</v>
      </c>
      <c r="H117" s="136">
        <v>8814129.5</v>
      </c>
      <c r="I117" s="137">
        <f>H117/G117</f>
        <v>314790.33928571426</v>
      </c>
    </row>
    <row r="118" spans="2:9" s="131" customFormat="1" x14ac:dyDescent="0.2">
      <c r="B118" s="138" t="s">
        <v>337</v>
      </c>
      <c r="C118" s="138"/>
      <c r="D118" s="139">
        <v>15</v>
      </c>
      <c r="E118" s="136">
        <v>16322748.35</v>
      </c>
      <c r="F118" s="137">
        <f>E118/D118</f>
        <v>1088183.2233333334</v>
      </c>
      <c r="G118" s="135">
        <v>26</v>
      </c>
      <c r="H118" s="136">
        <v>13244997.609999999</v>
      </c>
      <c r="I118" s="137">
        <f>H118/G118</f>
        <v>509422.98499999999</v>
      </c>
    </row>
    <row r="119" spans="2:9" s="131" customFormat="1" x14ac:dyDescent="0.2">
      <c r="B119" s="127" t="s">
        <v>335</v>
      </c>
      <c r="C119" s="127"/>
      <c r="D119" s="140">
        <f>SUM(D117:D118)</f>
        <v>36</v>
      </c>
      <c r="E119" s="141">
        <f>SUM(E117:E118)</f>
        <v>18213861.32</v>
      </c>
      <c r="F119" s="142"/>
      <c r="G119" s="140">
        <f>SUM(G117:G118)</f>
        <v>54</v>
      </c>
      <c r="H119" s="141">
        <f>SUM(H117:H118)</f>
        <v>22059127.109999999</v>
      </c>
      <c r="I119" s="143"/>
    </row>
    <row r="120" spans="2:9" s="131" customFormat="1" x14ac:dyDescent="0.2">
      <c r="B120" s="127"/>
      <c r="C120" s="127"/>
      <c r="D120" s="127"/>
      <c r="E120" s="127"/>
      <c r="F120" s="127"/>
      <c r="G120" s="127"/>
      <c r="H120" s="144"/>
    </row>
    <row r="121" spans="2:9" s="131" customFormat="1" x14ac:dyDescent="0.2">
      <c r="E121" s="154">
        <f>E117/$E$119</f>
        <v>0.10382822932353368</v>
      </c>
      <c r="H121" s="154">
        <f>H117/$H$119</f>
        <v>0.39956837167887377</v>
      </c>
    </row>
    <row r="122" spans="2:9" s="131" customFormat="1" x14ac:dyDescent="0.2">
      <c r="E122" s="154">
        <f>E118/$E$119</f>
        <v>0.89617177067646625</v>
      </c>
      <c r="H122" s="154">
        <f>H118/$H$119</f>
        <v>0.60043162832112629</v>
      </c>
    </row>
    <row r="123" spans="2:9" s="131" customFormat="1" x14ac:dyDescent="0.2"/>
    <row r="124" spans="2:9" s="131" customFormat="1" x14ac:dyDescent="0.2"/>
    <row r="125" spans="2:9" s="127" customFormat="1" x14ac:dyDescent="0.2"/>
    <row r="126" spans="2:9" s="131" customFormat="1" x14ac:dyDescent="0.2"/>
    <row r="127" spans="2:9" s="131" customFormat="1" x14ac:dyDescent="0.2"/>
    <row r="128" spans="2:9" s="131" customFormat="1" x14ac:dyDescent="0.2"/>
    <row r="129" spans="2:9" s="131" customFormat="1" x14ac:dyDescent="0.2">
      <c r="B129" s="145" t="s">
        <v>354</v>
      </c>
      <c r="C129" s="145"/>
      <c r="D129" s="145"/>
      <c r="E129" s="145"/>
      <c r="F129" s="145"/>
      <c r="G129" s="146"/>
      <c r="H129" s="146"/>
      <c r="I129" s="147"/>
    </row>
    <row r="130" spans="2:9" s="127" customFormat="1" x14ac:dyDescent="0.2">
      <c r="D130" s="128">
        <v>2016</v>
      </c>
      <c r="E130" s="129">
        <v>2016</v>
      </c>
      <c r="F130" s="130"/>
      <c r="G130" s="128">
        <v>2017</v>
      </c>
      <c r="H130" s="129">
        <v>2017</v>
      </c>
      <c r="I130" s="130"/>
    </row>
    <row r="131" spans="2:9" s="131" customFormat="1" x14ac:dyDescent="0.2">
      <c r="B131" s="127"/>
      <c r="C131" s="127"/>
      <c r="D131" s="132" t="s">
        <v>345</v>
      </c>
      <c r="E131" s="133" t="s">
        <v>346</v>
      </c>
      <c r="F131" s="134" t="s">
        <v>347</v>
      </c>
      <c r="G131" s="132" t="s">
        <v>345</v>
      </c>
      <c r="H131" s="133" t="s">
        <v>346</v>
      </c>
      <c r="I131" s="134" t="s">
        <v>347</v>
      </c>
    </row>
    <row r="132" spans="2:9" s="127" customFormat="1" x14ac:dyDescent="0.2">
      <c r="B132" s="131" t="s">
        <v>341</v>
      </c>
      <c r="C132" s="131"/>
      <c r="D132" s="135">
        <v>5</v>
      </c>
      <c r="E132" s="136">
        <v>1898240</v>
      </c>
      <c r="F132" s="137">
        <f>E132/D132</f>
        <v>379648</v>
      </c>
      <c r="G132" s="135">
        <v>10</v>
      </c>
      <c r="H132" s="136">
        <v>6882629.5</v>
      </c>
      <c r="I132" s="137">
        <f>H132/G132</f>
        <v>688262.95</v>
      </c>
    </row>
    <row r="133" spans="2:9" s="131" customFormat="1" x14ac:dyDescent="0.2">
      <c r="B133" s="131" t="s">
        <v>342</v>
      </c>
      <c r="D133" s="135">
        <v>31</v>
      </c>
      <c r="E133" s="136">
        <v>16315621.32</v>
      </c>
      <c r="F133" s="137">
        <f>E133/D133</f>
        <v>526310.36516129028</v>
      </c>
      <c r="G133" s="135">
        <v>44</v>
      </c>
      <c r="H133" s="136">
        <v>15176497.609999999</v>
      </c>
      <c r="I133" s="137">
        <f>H133/G133</f>
        <v>344920.40022727271</v>
      </c>
    </row>
    <row r="134" spans="2:9" s="131" customFormat="1" x14ac:dyDescent="0.2">
      <c r="B134" s="127" t="s">
        <v>335</v>
      </c>
      <c r="C134" s="127"/>
      <c r="D134" s="140">
        <f>SUM(D132:D133)</f>
        <v>36</v>
      </c>
      <c r="E134" s="141">
        <f>SUM(E132:E133)</f>
        <v>18213861.32</v>
      </c>
      <c r="F134" s="143"/>
      <c r="G134" s="140">
        <f>SUM(G132:G133)</f>
        <v>54</v>
      </c>
      <c r="H134" s="141">
        <f>SUM(H132:H133)</f>
        <v>22059127.109999999</v>
      </c>
      <c r="I134" s="143"/>
    </row>
    <row r="135" spans="2:9" s="131" customFormat="1" x14ac:dyDescent="0.2">
      <c r="B135" s="127"/>
      <c r="C135" s="127"/>
      <c r="D135" s="127"/>
      <c r="E135" s="127"/>
      <c r="G135" s="127"/>
      <c r="H135" s="144"/>
    </row>
    <row r="136" spans="2:9" s="131" customFormat="1" x14ac:dyDescent="0.2">
      <c r="E136" s="154">
        <f>E132/$E$134</f>
        <v>0.10421952636235401</v>
      </c>
      <c r="H136" s="154">
        <f>H132/$H$134</f>
        <v>0.31200824337604538</v>
      </c>
    </row>
    <row r="137" spans="2:9" s="131" customFormat="1" x14ac:dyDescent="0.2">
      <c r="E137" s="154">
        <f>E133/$E$134</f>
        <v>0.89578047363764601</v>
      </c>
      <c r="H137" s="154">
        <f>H133/$H$134</f>
        <v>0.68799175662395462</v>
      </c>
    </row>
    <row r="138" spans="2:9" s="131" customFormat="1" x14ac:dyDescent="0.2"/>
    <row r="139" spans="2:9" s="131" customFormat="1" x14ac:dyDescent="0.2"/>
    <row r="140" spans="2:9" s="131" customFormat="1" x14ac:dyDescent="0.2"/>
    <row r="141" spans="2:9" s="131" customFormat="1" x14ac:dyDescent="0.2"/>
    <row r="142" spans="2:9" s="131" customFormat="1" x14ac:dyDescent="0.2"/>
    <row r="143" spans="2:9" s="131" customFormat="1" x14ac:dyDescent="0.2"/>
    <row r="144" spans="2:9" s="131" customFormat="1" x14ac:dyDescent="0.2"/>
    <row r="145" spans="2:9" s="131" customFormat="1" x14ac:dyDescent="0.2"/>
    <row r="146" spans="2:9" s="131" customFormat="1" x14ac:dyDescent="0.2"/>
    <row r="147" spans="2:9" s="131" customFormat="1" x14ac:dyDescent="0.2">
      <c r="B147" s="145" t="s">
        <v>355</v>
      </c>
      <c r="C147" s="145"/>
      <c r="D147" s="145"/>
      <c r="E147" s="145"/>
      <c r="F147" s="145"/>
      <c r="G147" s="146"/>
      <c r="H147" s="146"/>
      <c r="I147" s="146"/>
    </row>
    <row r="148" spans="2:9" s="127" customFormat="1" x14ac:dyDescent="0.2">
      <c r="D148" s="128">
        <v>2016</v>
      </c>
      <c r="E148" s="129">
        <v>2016</v>
      </c>
      <c r="F148" s="130"/>
      <c r="G148" s="128">
        <v>2017</v>
      </c>
      <c r="H148" s="129">
        <v>2017</v>
      </c>
      <c r="I148" s="130"/>
    </row>
    <row r="149" spans="2:9" s="131" customFormat="1" x14ac:dyDescent="0.2">
      <c r="B149" s="127"/>
      <c r="C149" s="127"/>
      <c r="D149" s="132" t="s">
        <v>344</v>
      </c>
      <c r="E149" s="133" t="s">
        <v>346</v>
      </c>
      <c r="F149" s="134" t="s">
        <v>347</v>
      </c>
      <c r="G149" s="132" t="s">
        <v>344</v>
      </c>
      <c r="H149" s="133" t="s">
        <v>346</v>
      </c>
      <c r="I149" s="134" t="s">
        <v>347</v>
      </c>
    </row>
    <row r="150" spans="2:9" s="131" customFormat="1" x14ac:dyDescent="0.2">
      <c r="B150" s="131" t="s">
        <v>343</v>
      </c>
      <c r="D150" s="135">
        <v>7</v>
      </c>
      <c r="E150" s="148">
        <v>554748.97</v>
      </c>
      <c r="F150" s="137">
        <f>E150/D150</f>
        <v>79249.852857142847</v>
      </c>
      <c r="G150" s="135">
        <v>8</v>
      </c>
      <c r="H150" s="148">
        <v>367391.36</v>
      </c>
      <c r="I150" s="137">
        <f>H150/G150</f>
        <v>45923.92</v>
      </c>
    </row>
    <row r="151" spans="2:9" s="131" customFormat="1" x14ac:dyDescent="0.2">
      <c r="B151" s="131" t="s">
        <v>63</v>
      </c>
      <c r="D151" s="135">
        <v>4</v>
      </c>
      <c r="E151" s="148">
        <v>473576</v>
      </c>
      <c r="F151" s="137">
        <f>E151/D151</f>
        <v>118394</v>
      </c>
      <c r="G151" s="135">
        <v>8</v>
      </c>
      <c r="H151" s="148">
        <v>1977926.27</v>
      </c>
      <c r="I151" s="137">
        <f>H151/G151</f>
        <v>247240.78375</v>
      </c>
    </row>
    <row r="152" spans="2:9" s="131" customFormat="1" x14ac:dyDescent="0.2">
      <c r="B152" s="131" t="s">
        <v>39</v>
      </c>
      <c r="D152" s="135">
        <v>45</v>
      </c>
      <c r="E152" s="148">
        <v>17185536.350000001</v>
      </c>
      <c r="F152" s="137">
        <f>E152/D152</f>
        <v>381900.80777777784</v>
      </c>
      <c r="G152" s="135">
        <v>67</v>
      </c>
      <c r="H152" s="148">
        <v>19713809.48</v>
      </c>
      <c r="I152" s="137">
        <f>H152/G152</f>
        <v>294235.96238805971</v>
      </c>
    </row>
    <row r="153" spans="2:9" s="131" customFormat="1" x14ac:dyDescent="0.2">
      <c r="B153" s="127" t="s">
        <v>348</v>
      </c>
      <c r="C153" s="127"/>
      <c r="D153" s="140">
        <f>SUBTOTAL(9,D150:D152)</f>
        <v>56</v>
      </c>
      <c r="E153" s="149">
        <f>SUBTOTAL(9,E150:E152)</f>
        <v>18213861.32</v>
      </c>
      <c r="F153" s="143"/>
      <c r="G153" s="140">
        <f>SUBTOTAL(9,G150:G152)</f>
        <v>83</v>
      </c>
      <c r="H153" s="149">
        <f>SUBTOTAL(9,H150:H152)</f>
        <v>22059127.109999999</v>
      </c>
      <c r="I153" s="143"/>
    </row>
    <row r="154" spans="2:9" s="131" customFormat="1" x14ac:dyDescent="0.2">
      <c r="E154" s="154">
        <f>E150/$E$153</f>
        <v>3.0457515858586758E-2</v>
      </c>
      <c r="H154" s="154">
        <f>H150/$H$134</f>
        <v>1.6654845777349526E-2</v>
      </c>
    </row>
    <row r="155" spans="2:9" s="131" customFormat="1" x14ac:dyDescent="0.2">
      <c r="E155" s="154">
        <f>E151/$E$153</f>
        <v>2.6000856802394934E-2</v>
      </c>
      <c r="H155" s="154">
        <f>H151/$H$134</f>
        <v>8.966475691158933E-2</v>
      </c>
    </row>
    <row r="156" spans="2:9" s="131" customFormat="1" x14ac:dyDescent="0.2">
      <c r="E156" s="154">
        <f>E152/$E$153</f>
        <v>0.94354162733901836</v>
      </c>
      <c r="H156" s="154">
        <f>H152/$H$134</f>
        <v>0.89368039731106119</v>
      </c>
    </row>
    <row r="157" spans="2:9" s="131" customFormat="1" x14ac:dyDescent="0.2"/>
    <row r="158" spans="2:9" s="131" customFormat="1" x14ac:dyDescent="0.2"/>
    <row r="159" spans="2:9" s="131" customFormat="1" x14ac:dyDescent="0.2"/>
    <row r="160" spans="2:9" s="131" customFormat="1" x14ac:dyDescent="0.2"/>
    <row r="161" spans="2:9" s="131" customFormat="1" x14ac:dyDescent="0.2"/>
    <row r="162" spans="2:9" s="131" customFormat="1" x14ac:dyDescent="0.2"/>
    <row r="163" spans="2:9" s="131" customFormat="1" x14ac:dyDescent="0.2">
      <c r="B163" s="145" t="s">
        <v>356</v>
      </c>
      <c r="C163" s="145"/>
      <c r="D163" s="145"/>
      <c r="E163" s="145"/>
      <c r="F163" s="145"/>
      <c r="G163" s="146"/>
      <c r="H163" s="146"/>
      <c r="I163" s="146"/>
    </row>
    <row r="164" spans="2:9" s="127" customFormat="1" x14ac:dyDescent="0.2">
      <c r="D164" s="128">
        <v>2016</v>
      </c>
      <c r="E164" s="129"/>
      <c r="F164" s="130"/>
      <c r="G164" s="128">
        <v>2017</v>
      </c>
      <c r="H164" s="129"/>
      <c r="I164" s="130"/>
    </row>
    <row r="165" spans="2:9" s="131" customFormat="1" x14ac:dyDescent="0.2">
      <c r="D165" s="132" t="s">
        <v>344</v>
      </c>
      <c r="E165" s="133" t="s">
        <v>346</v>
      </c>
      <c r="F165" s="134" t="s">
        <v>347</v>
      </c>
      <c r="G165" s="132" t="s">
        <v>344</v>
      </c>
      <c r="H165" s="133" t="s">
        <v>346</v>
      </c>
      <c r="I165" s="134" t="s">
        <v>347</v>
      </c>
    </row>
    <row r="166" spans="2:9" s="131" customFormat="1" x14ac:dyDescent="0.2">
      <c r="B166" s="131" t="s">
        <v>349</v>
      </c>
      <c r="D166" s="135">
        <v>43</v>
      </c>
      <c r="E166" s="136">
        <v>4111929.69</v>
      </c>
      <c r="F166" s="137">
        <f>E166/D166</f>
        <v>95626.271860465116</v>
      </c>
      <c r="G166" s="135">
        <v>64</v>
      </c>
      <c r="H166" s="136">
        <v>11450667.09</v>
      </c>
      <c r="I166" s="137">
        <f>H166/G166</f>
        <v>178916.67328125</v>
      </c>
    </row>
    <row r="167" spans="2:9" s="131" customFormat="1" x14ac:dyDescent="0.2">
      <c r="B167" s="131" t="s">
        <v>350</v>
      </c>
      <c r="D167" s="135">
        <v>8</v>
      </c>
      <c r="E167" s="136">
        <v>12622356.630000001</v>
      </c>
      <c r="F167" s="137">
        <f>E167/D167</f>
        <v>1577794.5787500001</v>
      </c>
      <c r="G167" s="135">
        <v>13</v>
      </c>
      <c r="H167" s="136">
        <v>9185293.75</v>
      </c>
      <c r="I167" s="137">
        <f>H167/G167</f>
        <v>706561.05769230775</v>
      </c>
    </row>
    <row r="168" spans="2:9" s="131" customFormat="1" x14ac:dyDescent="0.2">
      <c r="B168" s="131" t="s">
        <v>351</v>
      </c>
      <c r="D168" s="135">
        <v>5</v>
      </c>
      <c r="E168" s="136">
        <v>1479575</v>
      </c>
      <c r="F168" s="137">
        <f>E168/D168</f>
        <v>295915</v>
      </c>
      <c r="G168" s="135">
        <v>6</v>
      </c>
      <c r="H168" s="136">
        <v>1423166.27</v>
      </c>
      <c r="I168" s="137">
        <f>H168/G168</f>
        <v>237194.37833333333</v>
      </c>
    </row>
    <row r="169" spans="2:9" s="131" customFormat="1" x14ac:dyDescent="0.2">
      <c r="B169" s="127" t="s">
        <v>348</v>
      </c>
      <c r="C169" s="127"/>
      <c r="D169" s="140">
        <f>SUBTOTAL(9,D166:D168)</f>
        <v>56</v>
      </c>
      <c r="E169" s="141">
        <f>SUBTOTAL(9,E166:E168)</f>
        <v>18213861.32</v>
      </c>
      <c r="F169" s="143"/>
      <c r="G169" s="140">
        <f>SUBTOTAL(9,G166:G168)</f>
        <v>83</v>
      </c>
      <c r="H169" s="141">
        <f>SUBTOTAL(9,H166:H168)</f>
        <v>22059127.109999999</v>
      </c>
      <c r="I169" s="143"/>
    </row>
    <row r="170" spans="2:9" s="131" customFormat="1" x14ac:dyDescent="0.2">
      <c r="E170" s="154">
        <f>E166/$E$153</f>
        <v>0.22575826277346445</v>
      </c>
      <c r="H170" s="154">
        <f>H166/$H$134</f>
        <v>0.5190897642005563</v>
      </c>
    </row>
    <row r="171" spans="2:9" s="131" customFormat="1" x14ac:dyDescent="0.2">
      <c r="E171" s="154">
        <f>E167/$E$153</f>
        <v>0.69300827585306335</v>
      </c>
      <c r="H171" s="154">
        <f>H167/$H$134</f>
        <v>0.4163942527823804</v>
      </c>
    </row>
    <row r="172" spans="2:9" s="131" customFormat="1" x14ac:dyDescent="0.2">
      <c r="E172" s="154">
        <f>E168/$E$153</f>
        <v>8.1233461373472232E-2</v>
      </c>
      <c r="H172" s="154">
        <f>H168/$H$134</f>
        <v>6.451598301706328E-2</v>
      </c>
    </row>
    <row r="173" spans="2:9" s="131" customFormat="1" x14ac:dyDescent="0.2"/>
    <row r="174" spans="2:9" s="131" customFormat="1" x14ac:dyDescent="0.2"/>
    <row r="175" spans="2:9" s="131" customFormat="1" x14ac:dyDescent="0.2"/>
    <row r="176" spans="2:9" s="131" customFormat="1" x14ac:dyDescent="0.2"/>
    <row r="177" spans="1:12" s="131" customFormat="1" x14ac:dyDescent="0.2"/>
    <row r="178" spans="1:12" s="131" customFormat="1" x14ac:dyDescent="0.2"/>
    <row r="179" spans="1:12" s="131" customFormat="1" x14ac:dyDescent="0.2">
      <c r="B179" s="127" t="s">
        <v>967</v>
      </c>
      <c r="C179" s="127"/>
      <c r="D179" s="127"/>
      <c r="E179" s="127"/>
      <c r="H179" s="144">
        <v>13795654.394308168</v>
      </c>
    </row>
    <row r="180" spans="1:12" s="131" customFormat="1" x14ac:dyDescent="0.2">
      <c r="B180" s="127" t="s">
        <v>968</v>
      </c>
      <c r="C180" s="127"/>
      <c r="D180" s="127"/>
      <c r="E180" s="127"/>
      <c r="H180" s="144">
        <f>G187</f>
        <v>7427282.9199999999</v>
      </c>
    </row>
    <row r="181" spans="1:12" s="131" customFormat="1" x14ac:dyDescent="0.2"/>
    <row r="182" spans="1:12" s="131" customFormat="1" x14ac:dyDescent="0.2"/>
    <row r="183" spans="1:12" s="131" customFormat="1" x14ac:dyDescent="0.2">
      <c r="F183" s="151" t="s">
        <v>363</v>
      </c>
      <c r="G183" s="151" t="s">
        <v>346</v>
      </c>
      <c r="H183" s="127" t="s">
        <v>359</v>
      </c>
    </row>
    <row r="184" spans="1:12" s="131" customFormat="1" x14ac:dyDescent="0.2">
      <c r="B184" s="131" t="s">
        <v>360</v>
      </c>
      <c r="F184" s="131">
        <v>0</v>
      </c>
      <c r="G184" s="152">
        <v>0</v>
      </c>
    </row>
    <row r="185" spans="1:12" s="131" customFormat="1" x14ac:dyDescent="0.2">
      <c r="B185" s="131" t="s">
        <v>362</v>
      </c>
      <c r="F185" s="131">
        <v>10</v>
      </c>
      <c r="G185" s="152">
        <v>1852800</v>
      </c>
      <c r="H185" s="131" t="s">
        <v>969</v>
      </c>
    </row>
    <row r="186" spans="1:12" s="131" customFormat="1" x14ac:dyDescent="0.2">
      <c r="B186" s="131" t="s">
        <v>361</v>
      </c>
      <c r="F186" s="131">
        <v>153</v>
      </c>
      <c r="G186" s="153">
        <v>5574482.9199999999</v>
      </c>
      <c r="H186" s="131" t="s">
        <v>366</v>
      </c>
    </row>
    <row r="187" spans="1:12" s="131" customFormat="1" x14ac:dyDescent="0.2">
      <c r="G187" s="144">
        <f>SUM(G184:G186)</f>
        <v>7427282.9199999999</v>
      </c>
    </row>
    <row r="188" spans="1:12" s="131" customFormat="1" x14ac:dyDescent="0.2"/>
    <row r="189" spans="1:12" s="131" customFormat="1" x14ac:dyDescent="0.2"/>
    <row r="191" spans="1:12" ht="15" x14ac:dyDescent="0.25">
      <c r="B191" s="115" t="s">
        <v>367</v>
      </c>
      <c r="C191" s="115"/>
      <c r="D191" s="115"/>
      <c r="E191" s="115"/>
      <c r="F191" s="115" t="s">
        <v>371</v>
      </c>
      <c r="G191" s="115" t="s">
        <v>346</v>
      </c>
      <c r="H191" s="115" t="s">
        <v>372</v>
      </c>
      <c r="I191" s="115" t="s">
        <v>373</v>
      </c>
      <c r="J191" s="115" t="s">
        <v>970</v>
      </c>
      <c r="L191" s="115"/>
    </row>
    <row r="192" spans="1:12" x14ac:dyDescent="0.2">
      <c r="A192" s="120"/>
      <c r="B192" s="120" t="s">
        <v>409</v>
      </c>
      <c r="C192" s="120"/>
      <c r="D192" s="120"/>
      <c r="E192" s="120"/>
      <c r="F192" s="120" t="s">
        <v>412</v>
      </c>
      <c r="G192" s="121">
        <v>20000</v>
      </c>
      <c r="H192" s="122">
        <v>0.3</v>
      </c>
      <c r="I192" s="123">
        <f>G192*H192</f>
        <v>6000</v>
      </c>
      <c r="J192" s="174">
        <v>42940</v>
      </c>
      <c r="K192" s="175"/>
      <c r="L192" s="176"/>
    </row>
    <row r="193" spans="1:12" x14ac:dyDescent="0.2">
      <c r="A193" s="120"/>
      <c r="B193" s="120" t="s">
        <v>398</v>
      </c>
      <c r="C193" s="120"/>
      <c r="D193" s="120"/>
      <c r="E193" s="120"/>
      <c r="F193" s="120" t="s">
        <v>394</v>
      </c>
      <c r="G193" s="121">
        <v>36000</v>
      </c>
      <c r="H193" s="122">
        <v>0.3</v>
      </c>
      <c r="I193" s="123">
        <f t="shared" ref="I193:I256" si="0">G193*H193</f>
        <v>10800</v>
      </c>
      <c r="J193" s="174">
        <v>42947</v>
      </c>
      <c r="K193" s="175"/>
      <c r="L193" s="176"/>
    </row>
    <row r="194" spans="1:12" x14ac:dyDescent="0.2">
      <c r="A194" s="120"/>
      <c r="B194" s="120" t="s">
        <v>437</v>
      </c>
      <c r="C194" s="120"/>
      <c r="D194" s="120"/>
      <c r="E194" s="120"/>
      <c r="F194" s="120" t="s">
        <v>378</v>
      </c>
      <c r="G194" s="121">
        <v>35000</v>
      </c>
      <c r="H194" s="122">
        <v>0.3</v>
      </c>
      <c r="I194" s="123">
        <f t="shared" si="0"/>
        <v>10500</v>
      </c>
      <c r="J194" s="174">
        <v>42947</v>
      </c>
      <c r="K194" s="175"/>
      <c r="L194" s="176"/>
    </row>
    <row r="195" spans="1:12" x14ac:dyDescent="0.2">
      <c r="A195" s="120"/>
      <c r="B195" s="120" t="s">
        <v>437</v>
      </c>
      <c r="C195" s="120"/>
      <c r="D195" s="120"/>
      <c r="E195" s="120"/>
      <c r="F195" s="120" t="s">
        <v>378</v>
      </c>
      <c r="G195" s="121">
        <v>20000</v>
      </c>
      <c r="H195" s="122">
        <v>0.3</v>
      </c>
      <c r="I195" s="123">
        <f t="shared" si="0"/>
        <v>6000</v>
      </c>
      <c r="J195" s="174">
        <v>42947</v>
      </c>
      <c r="K195" s="175"/>
      <c r="L195" s="176"/>
    </row>
    <row r="196" spans="1:12" x14ac:dyDescent="0.2">
      <c r="A196" s="120"/>
      <c r="B196" s="120" t="s">
        <v>406</v>
      </c>
      <c r="C196" s="120"/>
      <c r="D196" s="120"/>
      <c r="E196" s="120"/>
      <c r="F196" s="120" t="s">
        <v>378</v>
      </c>
      <c r="G196" s="121">
        <v>40000</v>
      </c>
      <c r="H196" s="122">
        <v>0.3</v>
      </c>
      <c r="I196" s="123">
        <f t="shared" si="0"/>
        <v>12000</v>
      </c>
      <c r="J196" s="174">
        <v>42947</v>
      </c>
      <c r="K196" s="175"/>
      <c r="L196" s="176"/>
    </row>
    <row r="197" spans="1:12" x14ac:dyDescent="0.2">
      <c r="A197" s="120"/>
      <c r="B197" s="120" t="s">
        <v>409</v>
      </c>
      <c r="C197" s="120"/>
      <c r="D197" s="120"/>
      <c r="E197" s="120"/>
      <c r="F197" s="120" t="s">
        <v>412</v>
      </c>
      <c r="G197" s="121">
        <v>33000</v>
      </c>
      <c r="H197" s="122">
        <v>0.3</v>
      </c>
      <c r="I197" s="123">
        <f t="shared" si="0"/>
        <v>9900</v>
      </c>
      <c r="J197" s="174">
        <v>42947</v>
      </c>
      <c r="K197" s="175"/>
      <c r="L197" s="176"/>
    </row>
    <row r="198" spans="1:12" x14ac:dyDescent="0.2">
      <c r="A198" s="120"/>
      <c r="B198" s="120" t="s">
        <v>395</v>
      </c>
      <c r="C198" s="120"/>
      <c r="D198" s="120"/>
      <c r="E198" s="120"/>
      <c r="F198" s="120" t="s">
        <v>378</v>
      </c>
      <c r="G198" s="121">
        <v>4540000</v>
      </c>
      <c r="H198" s="122">
        <v>0.3</v>
      </c>
      <c r="I198" s="123">
        <f t="shared" si="0"/>
        <v>1362000</v>
      </c>
      <c r="J198" s="174">
        <v>42948</v>
      </c>
      <c r="K198" s="175"/>
      <c r="L198" s="176"/>
    </row>
    <row r="199" spans="1:12" x14ac:dyDescent="0.2">
      <c r="A199" s="120"/>
      <c r="B199" s="120" t="s">
        <v>486</v>
      </c>
      <c r="C199" s="120"/>
      <c r="D199" s="120"/>
      <c r="E199" s="120"/>
      <c r="F199" s="120" t="s">
        <v>382</v>
      </c>
      <c r="G199" s="121">
        <v>960000</v>
      </c>
      <c r="H199" s="122">
        <v>0.3</v>
      </c>
      <c r="I199" s="123">
        <f t="shared" si="0"/>
        <v>288000</v>
      </c>
      <c r="J199" s="174">
        <v>42948</v>
      </c>
      <c r="K199" s="175"/>
      <c r="L199" s="176"/>
    </row>
    <row r="200" spans="1:12" x14ac:dyDescent="0.2">
      <c r="A200" s="120"/>
      <c r="B200" s="120" t="s">
        <v>417</v>
      </c>
      <c r="C200" s="120"/>
      <c r="D200" s="120"/>
      <c r="E200" s="120"/>
      <c r="F200" s="120" t="s">
        <v>378</v>
      </c>
      <c r="G200" s="121">
        <v>50000</v>
      </c>
      <c r="H200" s="122">
        <v>0.3</v>
      </c>
      <c r="I200" s="123">
        <f t="shared" si="0"/>
        <v>15000</v>
      </c>
      <c r="J200" s="174">
        <v>42965</v>
      </c>
      <c r="K200" s="175"/>
      <c r="L200" s="176"/>
    </row>
    <row r="201" spans="1:12" x14ac:dyDescent="0.2">
      <c r="A201" s="120"/>
      <c r="B201" s="120" t="s">
        <v>417</v>
      </c>
      <c r="C201" s="120"/>
      <c r="D201" s="120"/>
      <c r="E201" s="120"/>
      <c r="F201" s="120" t="s">
        <v>378</v>
      </c>
      <c r="G201" s="121">
        <v>41000</v>
      </c>
      <c r="H201" s="122">
        <v>0.3</v>
      </c>
      <c r="I201" s="123">
        <f t="shared" si="0"/>
        <v>12300</v>
      </c>
      <c r="J201" s="174">
        <v>42965</v>
      </c>
      <c r="K201" s="175"/>
      <c r="L201" s="176"/>
    </row>
    <row r="202" spans="1:12" x14ac:dyDescent="0.2">
      <c r="A202" s="120"/>
      <c r="B202" s="120" t="s">
        <v>417</v>
      </c>
      <c r="C202" s="120"/>
      <c r="D202" s="120"/>
      <c r="E202" s="120"/>
      <c r="F202" s="120" t="s">
        <v>378</v>
      </c>
      <c r="G202" s="121">
        <v>50000</v>
      </c>
      <c r="H202" s="122">
        <v>0.3</v>
      </c>
      <c r="I202" s="123">
        <f t="shared" si="0"/>
        <v>15000</v>
      </c>
      <c r="J202" s="174">
        <v>42965</v>
      </c>
      <c r="K202" s="175"/>
      <c r="L202" s="176"/>
    </row>
    <row r="203" spans="1:12" x14ac:dyDescent="0.2">
      <c r="A203" s="120"/>
      <c r="B203" s="120" t="s">
        <v>417</v>
      </c>
      <c r="C203" s="120"/>
      <c r="D203" s="120"/>
      <c r="E203" s="120"/>
      <c r="F203" s="120" t="s">
        <v>378</v>
      </c>
      <c r="G203" s="121">
        <v>65000</v>
      </c>
      <c r="H203" s="122">
        <v>0.3</v>
      </c>
      <c r="I203" s="123">
        <f t="shared" si="0"/>
        <v>19500</v>
      </c>
      <c r="J203" s="174">
        <v>42965</v>
      </c>
      <c r="K203" s="175"/>
      <c r="L203" s="176"/>
    </row>
    <row r="204" spans="1:12" x14ac:dyDescent="0.2">
      <c r="A204" s="120"/>
      <c r="B204" s="120" t="s">
        <v>417</v>
      </c>
      <c r="C204" s="120"/>
      <c r="D204" s="120"/>
      <c r="E204" s="120"/>
      <c r="F204" s="120" t="s">
        <v>378</v>
      </c>
      <c r="G204" s="121">
        <v>50000</v>
      </c>
      <c r="H204" s="122">
        <v>0.3</v>
      </c>
      <c r="I204" s="123">
        <f t="shared" si="0"/>
        <v>15000</v>
      </c>
      <c r="J204" s="174">
        <v>42965</v>
      </c>
      <c r="K204" s="175"/>
      <c r="L204" s="176"/>
    </row>
    <row r="205" spans="1:12" x14ac:dyDescent="0.2">
      <c r="A205" s="120"/>
      <c r="B205" s="120" t="s">
        <v>417</v>
      </c>
      <c r="C205" s="120"/>
      <c r="D205" s="120"/>
      <c r="E205" s="120"/>
      <c r="F205" s="120" t="s">
        <v>378</v>
      </c>
      <c r="G205" s="121">
        <v>41000</v>
      </c>
      <c r="H205" s="122">
        <v>0.3</v>
      </c>
      <c r="I205" s="123">
        <f t="shared" si="0"/>
        <v>12300</v>
      </c>
      <c r="J205" s="174">
        <v>42965</v>
      </c>
      <c r="K205" s="175"/>
      <c r="L205" s="176"/>
    </row>
    <row r="206" spans="1:12" x14ac:dyDescent="0.2">
      <c r="A206" s="120"/>
      <c r="B206" s="120" t="s">
        <v>417</v>
      </c>
      <c r="C206" s="120"/>
      <c r="D206" s="120"/>
      <c r="E206" s="120"/>
      <c r="F206" s="120" t="s">
        <v>378</v>
      </c>
      <c r="G206" s="121">
        <v>45000</v>
      </c>
      <c r="H206" s="122">
        <v>0.3</v>
      </c>
      <c r="I206" s="123">
        <f t="shared" si="0"/>
        <v>13500</v>
      </c>
      <c r="J206" s="174">
        <v>42965</v>
      </c>
      <c r="K206" s="175"/>
      <c r="L206" s="176"/>
    </row>
    <row r="207" spans="1:12" x14ac:dyDescent="0.2">
      <c r="A207" s="120"/>
      <c r="B207" s="120" t="s">
        <v>417</v>
      </c>
      <c r="C207" s="120"/>
      <c r="D207" s="120"/>
      <c r="E207" s="120"/>
      <c r="F207" s="120" t="s">
        <v>378</v>
      </c>
      <c r="G207" s="121">
        <v>50000</v>
      </c>
      <c r="H207" s="122">
        <v>0.3</v>
      </c>
      <c r="I207" s="123">
        <f t="shared" si="0"/>
        <v>15000</v>
      </c>
      <c r="J207" s="174">
        <v>42972</v>
      </c>
      <c r="K207" s="175"/>
      <c r="L207" s="176"/>
    </row>
    <row r="208" spans="1:12" x14ac:dyDescent="0.2">
      <c r="A208" s="120"/>
      <c r="B208" s="120" t="s">
        <v>971</v>
      </c>
      <c r="C208" s="120"/>
      <c r="D208" s="120"/>
      <c r="E208" s="120"/>
      <c r="F208" s="120" t="s">
        <v>382</v>
      </c>
      <c r="G208" s="121">
        <v>64000</v>
      </c>
      <c r="H208" s="122">
        <v>0.3</v>
      </c>
      <c r="I208" s="123">
        <f t="shared" si="0"/>
        <v>19200</v>
      </c>
      <c r="J208" s="174">
        <v>42978</v>
      </c>
      <c r="K208" s="175"/>
      <c r="L208" s="176"/>
    </row>
    <row r="209" spans="1:12" x14ac:dyDescent="0.2">
      <c r="A209" s="120"/>
      <c r="B209" s="120" t="s">
        <v>972</v>
      </c>
      <c r="C209" s="120"/>
      <c r="D209" s="120"/>
      <c r="E209" s="120"/>
      <c r="F209" s="120" t="s">
        <v>412</v>
      </c>
      <c r="G209" s="121">
        <v>36000</v>
      </c>
      <c r="H209" s="122">
        <v>0.3</v>
      </c>
      <c r="I209" s="123">
        <f t="shared" si="0"/>
        <v>10800</v>
      </c>
      <c r="J209" s="174">
        <v>43069</v>
      </c>
      <c r="K209" s="175"/>
      <c r="L209" s="176"/>
    </row>
    <row r="210" spans="1:12" x14ac:dyDescent="0.2">
      <c r="B210" s="56" t="s">
        <v>973</v>
      </c>
      <c r="C210" s="56"/>
      <c r="D210" s="56"/>
      <c r="E210" s="56"/>
      <c r="F210" s="56" t="s">
        <v>412</v>
      </c>
      <c r="G210" s="170">
        <v>28000</v>
      </c>
      <c r="H210" s="175">
        <v>0.1</v>
      </c>
      <c r="I210" s="176">
        <f t="shared" si="0"/>
        <v>2800</v>
      </c>
      <c r="J210" s="177">
        <v>42923</v>
      </c>
      <c r="K210" s="175"/>
      <c r="L210" s="176"/>
    </row>
    <row r="211" spans="1:12" x14ac:dyDescent="0.2">
      <c r="B211" s="56" t="s">
        <v>974</v>
      </c>
      <c r="C211" s="56"/>
      <c r="D211" s="56"/>
      <c r="E211" s="56"/>
      <c r="F211" s="56" t="s">
        <v>378</v>
      </c>
      <c r="G211" s="170">
        <v>24200</v>
      </c>
      <c r="H211" s="175">
        <v>0.1</v>
      </c>
      <c r="I211" s="176">
        <f t="shared" si="0"/>
        <v>2420</v>
      </c>
      <c r="J211" s="177">
        <v>42923</v>
      </c>
      <c r="K211" s="175"/>
      <c r="L211" s="176"/>
    </row>
    <row r="212" spans="1:12" x14ac:dyDescent="0.2">
      <c r="B212" s="56" t="s">
        <v>975</v>
      </c>
      <c r="C212" s="56"/>
      <c r="D212" s="56"/>
      <c r="E212" s="56"/>
      <c r="F212" s="56" t="s">
        <v>378</v>
      </c>
      <c r="G212" s="170">
        <v>144000</v>
      </c>
      <c r="H212" s="175">
        <v>0.1</v>
      </c>
      <c r="I212" s="176">
        <f t="shared" si="0"/>
        <v>14400</v>
      </c>
      <c r="J212" s="177">
        <v>42928</v>
      </c>
      <c r="K212" s="175"/>
      <c r="L212" s="176"/>
    </row>
    <row r="213" spans="1:12" x14ac:dyDescent="0.2">
      <c r="B213" s="56" t="s">
        <v>976</v>
      </c>
      <c r="C213" s="56"/>
      <c r="D213" s="56"/>
      <c r="E213" s="56"/>
      <c r="F213" s="56" t="s">
        <v>378</v>
      </c>
      <c r="G213" s="170">
        <v>52320</v>
      </c>
      <c r="H213" s="175">
        <v>0.1</v>
      </c>
      <c r="I213" s="176">
        <f t="shared" si="0"/>
        <v>5232</v>
      </c>
      <c r="J213" s="177">
        <v>42930</v>
      </c>
      <c r="K213" s="175"/>
      <c r="L213" s="176"/>
    </row>
    <row r="214" spans="1:12" x14ac:dyDescent="0.2">
      <c r="B214" s="56" t="s">
        <v>976</v>
      </c>
      <c r="C214" s="56"/>
      <c r="D214" s="56"/>
      <c r="E214" s="56"/>
      <c r="F214" s="56" t="s">
        <v>378</v>
      </c>
      <c r="G214" s="170">
        <v>43600</v>
      </c>
      <c r="H214" s="175">
        <v>0.1</v>
      </c>
      <c r="I214" s="176">
        <f t="shared" si="0"/>
        <v>4360</v>
      </c>
      <c r="J214" s="177">
        <v>42930</v>
      </c>
      <c r="K214" s="175"/>
      <c r="L214" s="176"/>
    </row>
    <row r="215" spans="1:12" x14ac:dyDescent="0.2">
      <c r="B215" s="56" t="s">
        <v>977</v>
      </c>
      <c r="C215" s="56"/>
      <c r="D215" s="56"/>
      <c r="E215" s="56"/>
      <c r="F215" s="56" t="s">
        <v>378</v>
      </c>
      <c r="G215" s="170">
        <v>49200</v>
      </c>
      <c r="H215" s="175">
        <v>0.1</v>
      </c>
      <c r="I215" s="176">
        <f t="shared" si="0"/>
        <v>4920</v>
      </c>
      <c r="J215" s="177">
        <v>42930</v>
      </c>
      <c r="K215" s="175"/>
      <c r="L215" s="176"/>
    </row>
    <row r="216" spans="1:12" x14ac:dyDescent="0.2">
      <c r="B216" s="56" t="s">
        <v>978</v>
      </c>
      <c r="C216" s="56"/>
      <c r="D216" s="56"/>
      <c r="E216" s="56"/>
      <c r="F216" s="56" t="s">
        <v>378</v>
      </c>
      <c r="G216" s="170">
        <v>24600</v>
      </c>
      <c r="H216" s="175">
        <v>0.1</v>
      </c>
      <c r="I216" s="176">
        <f t="shared" si="0"/>
        <v>2460</v>
      </c>
      <c r="J216" s="177">
        <v>42930</v>
      </c>
      <c r="K216" s="175"/>
      <c r="L216" s="176"/>
    </row>
    <row r="217" spans="1:12" x14ac:dyDescent="0.2">
      <c r="B217" s="56" t="s">
        <v>979</v>
      </c>
      <c r="C217" s="56"/>
      <c r="D217" s="56"/>
      <c r="E217" s="56"/>
      <c r="F217" s="56" t="s">
        <v>378</v>
      </c>
      <c r="G217" s="170">
        <v>116000</v>
      </c>
      <c r="H217" s="175">
        <v>0.1</v>
      </c>
      <c r="I217" s="176">
        <f t="shared" si="0"/>
        <v>11600</v>
      </c>
      <c r="J217" s="177">
        <v>42930</v>
      </c>
      <c r="K217" s="175"/>
      <c r="L217" s="176"/>
    </row>
    <row r="218" spans="1:12" x14ac:dyDescent="0.2">
      <c r="B218" s="56" t="s">
        <v>980</v>
      </c>
      <c r="C218" s="56"/>
      <c r="D218" s="56"/>
      <c r="E218" s="56"/>
      <c r="F218" s="56" t="s">
        <v>378</v>
      </c>
      <c r="G218" s="170">
        <v>52320</v>
      </c>
      <c r="H218" s="175">
        <v>0.1</v>
      </c>
      <c r="I218" s="176">
        <f t="shared" si="0"/>
        <v>5232</v>
      </c>
      <c r="J218" s="177">
        <v>42930</v>
      </c>
      <c r="K218" s="175"/>
      <c r="L218" s="176"/>
    </row>
    <row r="219" spans="1:12" x14ac:dyDescent="0.2">
      <c r="B219" s="56" t="s">
        <v>981</v>
      </c>
      <c r="C219" s="56"/>
      <c r="D219" s="56"/>
      <c r="E219" s="56"/>
      <c r="F219" s="56" t="s">
        <v>378</v>
      </c>
      <c r="G219" s="170">
        <v>49200</v>
      </c>
      <c r="H219" s="175">
        <v>0.1</v>
      </c>
      <c r="I219" s="176">
        <f t="shared" si="0"/>
        <v>4920</v>
      </c>
      <c r="J219" s="177">
        <v>42930</v>
      </c>
      <c r="K219" s="175"/>
      <c r="L219" s="176"/>
    </row>
    <row r="220" spans="1:12" x14ac:dyDescent="0.2">
      <c r="B220" s="56" t="s">
        <v>981</v>
      </c>
      <c r="C220" s="56"/>
      <c r="D220" s="56"/>
      <c r="E220" s="56"/>
      <c r="F220" s="56" t="s">
        <v>378</v>
      </c>
      <c r="G220" s="170">
        <v>122100</v>
      </c>
      <c r="H220" s="175">
        <v>0.1</v>
      </c>
      <c r="I220" s="176">
        <f t="shared" si="0"/>
        <v>12210</v>
      </c>
      <c r="J220" s="177">
        <v>42930</v>
      </c>
      <c r="K220" s="175"/>
      <c r="L220" s="176"/>
    </row>
    <row r="221" spans="1:12" x14ac:dyDescent="0.2">
      <c r="B221" s="56" t="s">
        <v>982</v>
      </c>
      <c r="C221" s="56"/>
      <c r="D221" s="56"/>
      <c r="E221" s="56"/>
      <c r="F221" s="56" t="s">
        <v>378</v>
      </c>
      <c r="G221" s="170">
        <v>78000</v>
      </c>
      <c r="H221" s="175">
        <v>0.1</v>
      </c>
      <c r="I221" s="176">
        <f t="shared" si="0"/>
        <v>7800</v>
      </c>
      <c r="J221" s="177">
        <v>42930</v>
      </c>
      <c r="K221" s="175"/>
      <c r="L221" s="176"/>
    </row>
    <row r="222" spans="1:12" x14ac:dyDescent="0.2">
      <c r="B222" s="56" t="s">
        <v>983</v>
      </c>
      <c r="C222" s="56"/>
      <c r="D222" s="56"/>
      <c r="E222" s="56"/>
      <c r="F222" s="56" t="s">
        <v>378</v>
      </c>
      <c r="G222" s="170">
        <v>69800</v>
      </c>
      <c r="H222" s="175">
        <v>0.1</v>
      </c>
      <c r="I222" s="176">
        <f t="shared" si="0"/>
        <v>6980</v>
      </c>
      <c r="J222" s="177">
        <v>42930</v>
      </c>
      <c r="K222" s="175"/>
      <c r="L222" s="176"/>
    </row>
    <row r="223" spans="1:12" x14ac:dyDescent="0.2">
      <c r="B223" s="56" t="s">
        <v>984</v>
      </c>
      <c r="C223" s="56"/>
      <c r="D223" s="56"/>
      <c r="E223" s="56"/>
      <c r="F223" s="56" t="s">
        <v>378</v>
      </c>
      <c r="G223" s="170">
        <v>4547400</v>
      </c>
      <c r="H223" s="175">
        <v>0.1</v>
      </c>
      <c r="I223" s="176">
        <f t="shared" si="0"/>
        <v>454740</v>
      </c>
      <c r="J223" s="177">
        <v>42930</v>
      </c>
      <c r="K223" s="175"/>
      <c r="L223" s="176"/>
    </row>
    <row r="224" spans="1:12" x14ac:dyDescent="0.2">
      <c r="B224" s="56" t="s">
        <v>985</v>
      </c>
      <c r="C224" s="56"/>
      <c r="D224" s="56"/>
      <c r="E224" s="56"/>
      <c r="F224" s="56" t="s">
        <v>378</v>
      </c>
      <c r="G224" s="170">
        <v>25000</v>
      </c>
      <c r="H224" s="175">
        <v>0.1</v>
      </c>
      <c r="I224" s="176">
        <f t="shared" si="0"/>
        <v>2500</v>
      </c>
      <c r="J224" s="177">
        <v>42943</v>
      </c>
      <c r="K224" s="175"/>
      <c r="L224" s="176"/>
    </row>
    <row r="225" spans="2:12" x14ac:dyDescent="0.2">
      <c r="B225" s="56" t="s">
        <v>986</v>
      </c>
      <c r="C225" s="56"/>
      <c r="D225" s="56"/>
      <c r="E225" s="56"/>
      <c r="F225" s="56" t="s">
        <v>378</v>
      </c>
      <c r="G225" s="170">
        <v>60000</v>
      </c>
      <c r="H225" s="175">
        <v>0.1</v>
      </c>
      <c r="I225" s="176">
        <f t="shared" si="0"/>
        <v>6000</v>
      </c>
      <c r="J225" s="177">
        <v>42943</v>
      </c>
      <c r="K225" s="175"/>
      <c r="L225" s="176"/>
    </row>
    <row r="226" spans="2:12" x14ac:dyDescent="0.2">
      <c r="B226" s="56" t="s">
        <v>987</v>
      </c>
      <c r="C226" s="56"/>
      <c r="D226" s="56"/>
      <c r="E226" s="56"/>
      <c r="F226" s="56" t="s">
        <v>378</v>
      </c>
      <c r="G226" s="170">
        <v>900000</v>
      </c>
      <c r="H226" s="175">
        <v>0.1</v>
      </c>
      <c r="I226" s="176">
        <f t="shared" si="0"/>
        <v>90000</v>
      </c>
      <c r="J226" s="177">
        <v>42944</v>
      </c>
      <c r="K226" s="175"/>
      <c r="L226" s="176"/>
    </row>
    <row r="227" spans="2:12" x14ac:dyDescent="0.2">
      <c r="B227" s="56" t="s">
        <v>515</v>
      </c>
      <c r="C227" s="56"/>
      <c r="D227" s="56"/>
      <c r="E227" s="56"/>
      <c r="F227" s="56" t="s">
        <v>378</v>
      </c>
      <c r="G227" s="170">
        <v>112000</v>
      </c>
      <c r="H227" s="175">
        <v>0.1</v>
      </c>
      <c r="I227" s="176">
        <f t="shared" si="0"/>
        <v>11200</v>
      </c>
      <c r="J227" s="177">
        <v>42944</v>
      </c>
      <c r="K227" s="175"/>
      <c r="L227" s="176"/>
    </row>
    <row r="228" spans="2:12" x14ac:dyDescent="0.2">
      <c r="B228" s="56" t="s">
        <v>988</v>
      </c>
      <c r="C228" s="56"/>
      <c r="D228" s="56"/>
      <c r="E228" s="56"/>
      <c r="F228" s="56" t="s">
        <v>378</v>
      </c>
      <c r="G228" s="170">
        <v>100000</v>
      </c>
      <c r="H228" s="175">
        <v>0.1</v>
      </c>
      <c r="I228" s="176">
        <f t="shared" si="0"/>
        <v>10000</v>
      </c>
      <c r="J228" s="177">
        <v>42944</v>
      </c>
      <c r="K228" s="175"/>
      <c r="L228" s="176"/>
    </row>
    <row r="229" spans="2:12" x14ac:dyDescent="0.2">
      <c r="B229" s="56" t="s">
        <v>515</v>
      </c>
      <c r="C229" s="56"/>
      <c r="D229" s="56"/>
      <c r="E229" s="56"/>
      <c r="F229" s="56" t="s">
        <v>378</v>
      </c>
      <c r="G229" s="170">
        <v>100000</v>
      </c>
      <c r="H229" s="175">
        <v>0.1</v>
      </c>
      <c r="I229" s="176">
        <f t="shared" si="0"/>
        <v>10000</v>
      </c>
      <c r="J229" s="177">
        <v>42944</v>
      </c>
      <c r="K229" s="175"/>
      <c r="L229" s="176"/>
    </row>
    <row r="230" spans="2:12" x14ac:dyDescent="0.2">
      <c r="B230" s="56" t="s">
        <v>515</v>
      </c>
      <c r="C230" s="56"/>
      <c r="D230" s="56"/>
      <c r="E230" s="56"/>
      <c r="F230" s="56" t="s">
        <v>378</v>
      </c>
      <c r="G230" s="170">
        <v>90000</v>
      </c>
      <c r="H230" s="175">
        <v>0.1</v>
      </c>
      <c r="I230" s="176">
        <f t="shared" si="0"/>
        <v>9000</v>
      </c>
      <c r="J230" s="177">
        <v>42944</v>
      </c>
      <c r="K230" s="175"/>
      <c r="L230" s="176"/>
    </row>
    <row r="231" spans="2:12" x14ac:dyDescent="0.2">
      <c r="B231" s="56" t="s">
        <v>515</v>
      </c>
      <c r="C231" s="56"/>
      <c r="D231" s="56"/>
      <c r="E231" s="56"/>
      <c r="F231" s="56" t="s">
        <v>378</v>
      </c>
      <c r="G231" s="170">
        <v>70000</v>
      </c>
      <c r="H231" s="175">
        <v>0.1</v>
      </c>
      <c r="I231" s="176">
        <f t="shared" si="0"/>
        <v>7000</v>
      </c>
      <c r="J231" s="177">
        <v>42944</v>
      </c>
      <c r="K231" s="175"/>
      <c r="L231" s="176"/>
    </row>
    <row r="232" spans="2:12" x14ac:dyDescent="0.2">
      <c r="B232" s="56" t="s">
        <v>515</v>
      </c>
      <c r="C232" s="56"/>
      <c r="D232" s="56"/>
      <c r="E232" s="56"/>
      <c r="F232" s="56" t="s">
        <v>378</v>
      </c>
      <c r="G232" s="170">
        <v>137000</v>
      </c>
      <c r="H232" s="175">
        <v>0.1</v>
      </c>
      <c r="I232" s="176">
        <f t="shared" si="0"/>
        <v>13700</v>
      </c>
      <c r="J232" s="177">
        <v>42944</v>
      </c>
      <c r="K232" s="175"/>
      <c r="L232" s="176"/>
    </row>
    <row r="233" spans="2:12" x14ac:dyDescent="0.2">
      <c r="B233" s="56" t="s">
        <v>515</v>
      </c>
      <c r="C233" s="56"/>
      <c r="D233" s="56"/>
      <c r="E233" s="56"/>
      <c r="F233" s="56" t="s">
        <v>378</v>
      </c>
      <c r="G233" s="170">
        <v>112000</v>
      </c>
      <c r="H233" s="175">
        <v>0.1</v>
      </c>
      <c r="I233" s="176">
        <f t="shared" si="0"/>
        <v>11200</v>
      </c>
      <c r="J233" s="177">
        <v>42944</v>
      </c>
      <c r="K233" s="175"/>
      <c r="L233" s="176"/>
    </row>
    <row r="234" spans="2:12" x14ac:dyDescent="0.2">
      <c r="B234" s="56" t="s">
        <v>989</v>
      </c>
      <c r="C234" s="56"/>
      <c r="D234" s="56"/>
      <c r="E234" s="56"/>
      <c r="F234" s="56" t="s">
        <v>378</v>
      </c>
      <c r="G234" s="170">
        <v>47000</v>
      </c>
      <c r="H234" s="175">
        <v>0.1</v>
      </c>
      <c r="I234" s="176">
        <f t="shared" si="0"/>
        <v>4700</v>
      </c>
      <c r="J234" s="177">
        <v>42944</v>
      </c>
      <c r="K234" s="175"/>
      <c r="L234" s="176"/>
    </row>
    <row r="235" spans="2:12" x14ac:dyDescent="0.2">
      <c r="B235" s="56" t="s">
        <v>596</v>
      </c>
      <c r="C235" s="56"/>
      <c r="D235" s="56"/>
      <c r="E235" s="56"/>
      <c r="F235" s="56" t="s">
        <v>378</v>
      </c>
      <c r="G235" s="170">
        <v>84000</v>
      </c>
      <c r="H235" s="175">
        <v>0.1</v>
      </c>
      <c r="I235" s="176">
        <f t="shared" si="0"/>
        <v>8400</v>
      </c>
      <c r="J235" s="177">
        <v>42944</v>
      </c>
      <c r="K235" s="175"/>
      <c r="L235" s="176"/>
    </row>
    <row r="236" spans="2:12" x14ac:dyDescent="0.2">
      <c r="B236" s="56" t="s">
        <v>990</v>
      </c>
      <c r="C236" s="56"/>
      <c r="D236" s="56"/>
      <c r="E236" s="56"/>
      <c r="F236" s="56" t="s">
        <v>378</v>
      </c>
      <c r="G236" s="170">
        <v>70000</v>
      </c>
      <c r="H236" s="175">
        <v>0.1</v>
      </c>
      <c r="I236" s="176">
        <f t="shared" si="0"/>
        <v>7000</v>
      </c>
      <c r="J236" s="177">
        <v>42944</v>
      </c>
      <c r="K236" s="175"/>
      <c r="L236" s="176"/>
    </row>
    <row r="237" spans="2:12" x14ac:dyDescent="0.2">
      <c r="B237" s="56" t="s">
        <v>991</v>
      </c>
      <c r="C237" s="56"/>
      <c r="D237" s="56"/>
      <c r="E237" s="56"/>
      <c r="F237" s="56" t="s">
        <v>378</v>
      </c>
      <c r="G237" s="170">
        <v>60000</v>
      </c>
      <c r="H237" s="175">
        <v>0.1</v>
      </c>
      <c r="I237" s="176">
        <f t="shared" si="0"/>
        <v>6000</v>
      </c>
      <c r="J237" s="177">
        <v>42944</v>
      </c>
      <c r="K237" s="175"/>
      <c r="L237" s="176"/>
    </row>
    <row r="238" spans="2:12" x14ac:dyDescent="0.2">
      <c r="B238" s="56" t="s">
        <v>992</v>
      </c>
      <c r="C238" s="56"/>
      <c r="D238" s="56"/>
      <c r="E238" s="56"/>
      <c r="F238" s="56" t="s">
        <v>378</v>
      </c>
      <c r="G238" s="170">
        <v>335000</v>
      </c>
      <c r="H238" s="175">
        <v>0.1</v>
      </c>
      <c r="I238" s="176">
        <f t="shared" si="0"/>
        <v>33500</v>
      </c>
      <c r="J238" s="177">
        <v>42944</v>
      </c>
      <c r="K238" s="175"/>
      <c r="L238" s="176"/>
    </row>
    <row r="239" spans="2:12" x14ac:dyDescent="0.2">
      <c r="B239" s="56" t="s">
        <v>993</v>
      </c>
      <c r="C239" s="56"/>
      <c r="D239" s="56"/>
      <c r="E239" s="56"/>
      <c r="F239" s="56" t="s">
        <v>378</v>
      </c>
      <c r="G239" s="170">
        <v>38000</v>
      </c>
      <c r="H239" s="175">
        <v>0.1</v>
      </c>
      <c r="I239" s="176">
        <f t="shared" si="0"/>
        <v>3800</v>
      </c>
      <c r="J239" s="177">
        <v>42944</v>
      </c>
      <c r="K239" s="175"/>
      <c r="L239" s="176"/>
    </row>
    <row r="240" spans="2:12" x14ac:dyDescent="0.2">
      <c r="B240" s="56" t="s">
        <v>993</v>
      </c>
      <c r="C240" s="56"/>
      <c r="D240" s="56"/>
      <c r="E240" s="56"/>
      <c r="F240" s="56" t="s">
        <v>378</v>
      </c>
      <c r="G240" s="170">
        <v>38000</v>
      </c>
      <c r="H240" s="175">
        <v>0.1</v>
      </c>
      <c r="I240" s="176">
        <f t="shared" si="0"/>
        <v>3800</v>
      </c>
      <c r="J240" s="177">
        <v>42944</v>
      </c>
      <c r="K240" s="175"/>
      <c r="L240" s="176"/>
    </row>
    <row r="241" spans="2:12" x14ac:dyDescent="0.2">
      <c r="B241" s="56" t="s">
        <v>630</v>
      </c>
      <c r="C241" s="56"/>
      <c r="D241" s="56"/>
      <c r="E241" s="56"/>
      <c r="F241" s="56" t="s">
        <v>378</v>
      </c>
      <c r="G241" s="170">
        <v>110000</v>
      </c>
      <c r="H241" s="175">
        <v>0.1</v>
      </c>
      <c r="I241" s="176">
        <f t="shared" si="0"/>
        <v>11000</v>
      </c>
      <c r="J241" s="177">
        <v>42944</v>
      </c>
      <c r="K241" s="175"/>
      <c r="L241" s="176"/>
    </row>
    <row r="242" spans="2:12" x14ac:dyDescent="0.2">
      <c r="B242" s="56" t="s">
        <v>994</v>
      </c>
      <c r="C242" s="56"/>
      <c r="D242" s="56"/>
      <c r="E242" s="56"/>
      <c r="F242" s="56" t="s">
        <v>378</v>
      </c>
      <c r="G242" s="170">
        <v>55000</v>
      </c>
      <c r="H242" s="175">
        <v>0.1</v>
      </c>
      <c r="I242" s="176">
        <f t="shared" si="0"/>
        <v>5500</v>
      </c>
      <c r="J242" s="177">
        <v>42944</v>
      </c>
      <c r="K242" s="175"/>
      <c r="L242" s="176"/>
    </row>
    <row r="243" spans="2:12" x14ac:dyDescent="0.2">
      <c r="B243" s="56" t="s">
        <v>995</v>
      </c>
      <c r="C243" s="56"/>
      <c r="D243" s="56"/>
      <c r="E243" s="56"/>
      <c r="F243" s="56" t="s">
        <v>378</v>
      </c>
      <c r="G243" s="170">
        <v>145000</v>
      </c>
      <c r="H243" s="175">
        <v>0.1</v>
      </c>
      <c r="I243" s="176">
        <f t="shared" si="0"/>
        <v>14500</v>
      </c>
      <c r="J243" s="177">
        <v>42944</v>
      </c>
      <c r="K243" s="175"/>
      <c r="L243" s="176"/>
    </row>
    <row r="244" spans="2:12" x14ac:dyDescent="0.2">
      <c r="B244" s="56" t="s">
        <v>996</v>
      </c>
      <c r="C244" s="56"/>
      <c r="D244" s="56"/>
      <c r="E244" s="56"/>
      <c r="F244" s="56" t="s">
        <v>378</v>
      </c>
      <c r="G244" s="170">
        <v>115000</v>
      </c>
      <c r="H244" s="175">
        <v>0.1</v>
      </c>
      <c r="I244" s="176">
        <f t="shared" si="0"/>
        <v>11500</v>
      </c>
      <c r="J244" s="177">
        <v>42944</v>
      </c>
      <c r="K244" s="175"/>
      <c r="L244" s="176"/>
    </row>
    <row r="245" spans="2:12" x14ac:dyDescent="0.2">
      <c r="B245" s="56" t="s">
        <v>997</v>
      </c>
      <c r="C245" s="56"/>
      <c r="D245" s="56"/>
      <c r="E245" s="56"/>
      <c r="F245" s="56" t="s">
        <v>378</v>
      </c>
      <c r="G245" s="170">
        <v>27000</v>
      </c>
      <c r="H245" s="175">
        <v>0.1</v>
      </c>
      <c r="I245" s="176">
        <f t="shared" si="0"/>
        <v>2700</v>
      </c>
      <c r="J245" s="177">
        <v>42944</v>
      </c>
      <c r="K245" s="175"/>
      <c r="L245" s="176"/>
    </row>
    <row r="246" spans="2:12" x14ac:dyDescent="0.2">
      <c r="B246" s="56" t="s">
        <v>998</v>
      </c>
      <c r="C246" s="56"/>
      <c r="D246" s="56"/>
      <c r="E246" s="56"/>
      <c r="F246" s="56" t="s">
        <v>378</v>
      </c>
      <c r="G246" s="170">
        <v>200000</v>
      </c>
      <c r="H246" s="175">
        <v>0.1</v>
      </c>
      <c r="I246" s="176">
        <f t="shared" si="0"/>
        <v>20000</v>
      </c>
      <c r="J246" s="177">
        <v>42944</v>
      </c>
      <c r="K246" s="175"/>
      <c r="L246" s="176"/>
    </row>
    <row r="247" spans="2:12" x14ac:dyDescent="0.2">
      <c r="B247" s="56" t="s">
        <v>998</v>
      </c>
      <c r="C247" s="56"/>
      <c r="D247" s="56"/>
      <c r="E247" s="56"/>
      <c r="F247" s="56" t="s">
        <v>378</v>
      </c>
      <c r="G247" s="170">
        <v>200000</v>
      </c>
      <c r="H247" s="175">
        <v>0.1</v>
      </c>
      <c r="I247" s="176">
        <f t="shared" si="0"/>
        <v>20000</v>
      </c>
      <c r="J247" s="177">
        <v>42944</v>
      </c>
      <c r="K247" s="175"/>
      <c r="L247" s="176"/>
    </row>
    <row r="248" spans="2:12" x14ac:dyDescent="0.2">
      <c r="B248" s="56" t="s">
        <v>999</v>
      </c>
      <c r="C248" s="56"/>
      <c r="D248" s="56"/>
      <c r="E248" s="56"/>
      <c r="F248" s="56" t="s">
        <v>378</v>
      </c>
      <c r="G248" s="170">
        <v>50000</v>
      </c>
      <c r="H248" s="175">
        <v>0.1</v>
      </c>
      <c r="I248" s="176">
        <f t="shared" si="0"/>
        <v>5000</v>
      </c>
      <c r="J248" s="177">
        <v>42944</v>
      </c>
      <c r="K248" s="175"/>
      <c r="L248" s="176"/>
    </row>
    <row r="249" spans="2:12" x14ac:dyDescent="0.2">
      <c r="B249" s="56" t="s">
        <v>999</v>
      </c>
      <c r="C249" s="56"/>
      <c r="D249" s="56"/>
      <c r="E249" s="56"/>
      <c r="F249" s="56" t="s">
        <v>378</v>
      </c>
      <c r="G249" s="170">
        <v>50000</v>
      </c>
      <c r="H249" s="175">
        <v>0.1</v>
      </c>
      <c r="I249" s="176">
        <f t="shared" si="0"/>
        <v>5000</v>
      </c>
      <c r="J249" s="177">
        <v>42944</v>
      </c>
      <c r="K249" s="175"/>
      <c r="L249" s="176"/>
    </row>
    <row r="250" spans="2:12" x14ac:dyDescent="0.2">
      <c r="B250" s="56" t="s">
        <v>999</v>
      </c>
      <c r="C250" s="56"/>
      <c r="D250" s="56"/>
      <c r="E250" s="56"/>
      <c r="F250" s="56" t="s">
        <v>378</v>
      </c>
      <c r="G250" s="170">
        <v>50000</v>
      </c>
      <c r="H250" s="175">
        <v>0.1</v>
      </c>
      <c r="I250" s="176">
        <f t="shared" si="0"/>
        <v>5000</v>
      </c>
      <c r="J250" s="177">
        <v>42944</v>
      </c>
      <c r="K250" s="175"/>
      <c r="L250" s="176"/>
    </row>
    <row r="251" spans="2:12" x14ac:dyDescent="0.2">
      <c r="B251" s="56" t="s">
        <v>1000</v>
      </c>
      <c r="C251" s="56"/>
      <c r="D251" s="56"/>
      <c r="E251" s="56"/>
      <c r="F251" s="56" t="s">
        <v>378</v>
      </c>
      <c r="G251" s="170">
        <v>300000</v>
      </c>
      <c r="H251" s="175">
        <v>0.1</v>
      </c>
      <c r="I251" s="176">
        <f t="shared" si="0"/>
        <v>30000</v>
      </c>
      <c r="J251" s="177">
        <v>42947</v>
      </c>
      <c r="K251" s="175"/>
      <c r="L251" s="176"/>
    </row>
    <row r="252" spans="2:12" x14ac:dyDescent="0.2">
      <c r="B252" s="56" t="s">
        <v>1001</v>
      </c>
      <c r="C252" s="56"/>
      <c r="D252" s="56"/>
      <c r="E252" s="56"/>
      <c r="F252" s="56" t="s">
        <v>378</v>
      </c>
      <c r="G252" s="170">
        <v>6691040</v>
      </c>
      <c r="H252" s="175">
        <v>0.1</v>
      </c>
      <c r="I252" s="176">
        <f t="shared" si="0"/>
        <v>669104</v>
      </c>
      <c r="J252" s="177">
        <v>42947</v>
      </c>
      <c r="K252" s="175"/>
      <c r="L252" s="176"/>
    </row>
    <row r="253" spans="2:12" x14ac:dyDescent="0.2">
      <c r="B253" s="56" t="s">
        <v>1002</v>
      </c>
      <c r="C253" s="56"/>
      <c r="D253" s="56"/>
      <c r="E253" s="56"/>
      <c r="F253" s="56" t="s">
        <v>378</v>
      </c>
      <c r="G253" s="170">
        <v>405000</v>
      </c>
      <c r="H253" s="175">
        <v>0.1</v>
      </c>
      <c r="I253" s="176">
        <f t="shared" si="0"/>
        <v>40500</v>
      </c>
      <c r="J253" s="177">
        <v>42947</v>
      </c>
      <c r="K253" s="175"/>
      <c r="L253" s="176"/>
    </row>
    <row r="254" spans="2:12" x14ac:dyDescent="0.2">
      <c r="B254" s="56" t="s">
        <v>1002</v>
      </c>
      <c r="C254" s="56"/>
      <c r="D254" s="56"/>
      <c r="E254" s="56"/>
      <c r="F254" s="56" t="s">
        <v>378</v>
      </c>
      <c r="G254" s="170">
        <v>559304</v>
      </c>
      <c r="H254" s="175">
        <v>0.1</v>
      </c>
      <c r="I254" s="176">
        <f t="shared" si="0"/>
        <v>55930.400000000001</v>
      </c>
      <c r="J254" s="177">
        <v>42947</v>
      </c>
      <c r="K254" s="175"/>
      <c r="L254" s="176"/>
    </row>
    <row r="255" spans="2:12" x14ac:dyDescent="0.2">
      <c r="B255" s="56" t="s">
        <v>1002</v>
      </c>
      <c r="C255" s="56"/>
      <c r="D255" s="56"/>
      <c r="E255" s="56"/>
      <c r="F255" s="56" t="s">
        <v>378</v>
      </c>
      <c r="G255" s="170">
        <v>102080</v>
      </c>
      <c r="H255" s="175">
        <v>0.1</v>
      </c>
      <c r="I255" s="176">
        <f t="shared" si="0"/>
        <v>10208</v>
      </c>
      <c r="J255" s="177">
        <v>42947</v>
      </c>
      <c r="K255" s="175"/>
      <c r="L255" s="176"/>
    </row>
    <row r="256" spans="2:12" x14ac:dyDescent="0.2">
      <c r="B256" s="56" t="s">
        <v>1003</v>
      </c>
      <c r="C256" s="56"/>
      <c r="D256" s="56"/>
      <c r="E256" s="56"/>
      <c r="F256" s="56" t="s">
        <v>378</v>
      </c>
      <c r="G256" s="170">
        <v>30000</v>
      </c>
      <c r="H256" s="175">
        <v>0.1</v>
      </c>
      <c r="I256" s="176">
        <f t="shared" si="0"/>
        <v>3000</v>
      </c>
      <c r="J256" s="177">
        <v>42947</v>
      </c>
      <c r="K256" s="175"/>
      <c r="L256" s="176"/>
    </row>
    <row r="257" spans="2:12" x14ac:dyDescent="0.2">
      <c r="B257" s="56" t="s">
        <v>1003</v>
      </c>
      <c r="C257" s="56"/>
      <c r="D257" s="56"/>
      <c r="E257" s="56"/>
      <c r="F257" s="56" t="s">
        <v>378</v>
      </c>
      <c r="G257" s="170">
        <v>80000</v>
      </c>
      <c r="H257" s="175">
        <v>0.1</v>
      </c>
      <c r="I257" s="176">
        <f t="shared" ref="I257:I320" si="1">G257*H257</f>
        <v>8000</v>
      </c>
      <c r="J257" s="177">
        <v>42947</v>
      </c>
      <c r="K257" s="175"/>
      <c r="L257" s="176"/>
    </row>
    <row r="258" spans="2:12" x14ac:dyDescent="0.2">
      <c r="B258" s="56" t="s">
        <v>1004</v>
      </c>
      <c r="C258" s="56"/>
      <c r="D258" s="56"/>
      <c r="E258" s="56"/>
      <c r="F258" s="56" t="s">
        <v>378</v>
      </c>
      <c r="G258" s="170">
        <v>30000</v>
      </c>
      <c r="H258" s="175">
        <v>0.1</v>
      </c>
      <c r="I258" s="176">
        <f t="shared" si="1"/>
        <v>3000</v>
      </c>
      <c r="J258" s="177">
        <v>42947</v>
      </c>
      <c r="K258" s="175"/>
      <c r="L258" s="176"/>
    </row>
    <row r="259" spans="2:12" x14ac:dyDescent="0.2">
      <c r="B259" s="56" t="s">
        <v>1004</v>
      </c>
      <c r="C259" s="56"/>
      <c r="D259" s="56"/>
      <c r="E259" s="56"/>
      <c r="F259" s="56" t="s">
        <v>378</v>
      </c>
      <c r="G259" s="170">
        <v>80000</v>
      </c>
      <c r="H259" s="175">
        <v>0.1</v>
      </c>
      <c r="I259" s="176">
        <f t="shared" si="1"/>
        <v>8000</v>
      </c>
      <c r="J259" s="177">
        <v>42947</v>
      </c>
      <c r="K259" s="175"/>
      <c r="L259" s="176"/>
    </row>
    <row r="260" spans="2:12" x14ac:dyDescent="0.2">
      <c r="B260" s="56" t="s">
        <v>619</v>
      </c>
      <c r="C260" s="56"/>
      <c r="D260" s="56"/>
      <c r="E260" s="56"/>
      <c r="F260" s="56" t="s">
        <v>378</v>
      </c>
      <c r="G260" s="170">
        <v>120000</v>
      </c>
      <c r="H260" s="175">
        <v>0.1</v>
      </c>
      <c r="I260" s="176">
        <f t="shared" si="1"/>
        <v>12000</v>
      </c>
      <c r="J260" s="177">
        <v>42947</v>
      </c>
      <c r="K260" s="175"/>
      <c r="L260" s="176"/>
    </row>
    <row r="261" spans="2:12" x14ac:dyDescent="0.2">
      <c r="B261" s="56" t="s">
        <v>1005</v>
      </c>
      <c r="C261" s="56"/>
      <c r="D261" s="56"/>
      <c r="E261" s="56"/>
      <c r="F261" s="56" t="s">
        <v>382</v>
      </c>
      <c r="G261" s="170">
        <v>30000</v>
      </c>
      <c r="H261" s="175">
        <v>0.1</v>
      </c>
      <c r="I261" s="176">
        <f t="shared" si="1"/>
        <v>3000</v>
      </c>
      <c r="J261" s="177">
        <v>42947</v>
      </c>
      <c r="K261" s="175"/>
      <c r="L261" s="176"/>
    </row>
    <row r="262" spans="2:12" x14ac:dyDescent="0.2">
      <c r="B262" s="56" t="s">
        <v>521</v>
      </c>
      <c r="C262" s="56"/>
      <c r="D262" s="56"/>
      <c r="E262" s="56"/>
      <c r="F262" s="56" t="s">
        <v>378</v>
      </c>
      <c r="G262" s="170">
        <v>599000</v>
      </c>
      <c r="H262" s="175">
        <v>0.1</v>
      </c>
      <c r="I262" s="176">
        <f t="shared" si="1"/>
        <v>59900</v>
      </c>
      <c r="J262" s="177">
        <v>42947</v>
      </c>
      <c r="K262" s="175"/>
      <c r="L262" s="176"/>
    </row>
    <row r="263" spans="2:12" x14ac:dyDescent="0.2">
      <c r="B263" s="56" t="s">
        <v>1006</v>
      </c>
      <c r="C263" s="56"/>
      <c r="D263" s="56"/>
      <c r="E263" s="56"/>
      <c r="F263" s="56" t="s">
        <v>378</v>
      </c>
      <c r="G263" s="170">
        <v>64000</v>
      </c>
      <c r="H263" s="175">
        <v>0.1</v>
      </c>
      <c r="I263" s="176">
        <f t="shared" si="1"/>
        <v>6400</v>
      </c>
      <c r="J263" s="177">
        <v>42947</v>
      </c>
      <c r="K263" s="175"/>
      <c r="L263" s="176"/>
    </row>
    <row r="264" spans="2:12" x14ac:dyDescent="0.2">
      <c r="B264" s="56" t="s">
        <v>1006</v>
      </c>
      <c r="C264" s="56"/>
      <c r="D264" s="56"/>
      <c r="E264" s="56"/>
      <c r="F264" s="56" t="s">
        <v>378</v>
      </c>
      <c r="G264" s="170">
        <v>4390</v>
      </c>
      <c r="H264" s="175">
        <v>0.1</v>
      </c>
      <c r="I264" s="176">
        <f t="shared" si="1"/>
        <v>439</v>
      </c>
      <c r="J264" s="177">
        <v>42947</v>
      </c>
      <c r="K264" s="175"/>
      <c r="L264" s="176"/>
    </row>
    <row r="265" spans="2:12" x14ac:dyDescent="0.2">
      <c r="B265" s="56" t="s">
        <v>1007</v>
      </c>
      <c r="C265" s="56"/>
      <c r="D265" s="56"/>
      <c r="E265" s="56"/>
      <c r="F265" s="56" t="s">
        <v>378</v>
      </c>
      <c r="G265" s="170">
        <v>102080</v>
      </c>
      <c r="H265" s="175">
        <v>0.1</v>
      </c>
      <c r="I265" s="176">
        <f t="shared" si="1"/>
        <v>10208</v>
      </c>
      <c r="J265" s="177">
        <v>42947</v>
      </c>
      <c r="K265" s="175"/>
      <c r="L265" s="176"/>
    </row>
    <row r="266" spans="2:12" x14ac:dyDescent="0.2">
      <c r="B266" s="56" t="s">
        <v>484</v>
      </c>
      <c r="C266" s="56"/>
      <c r="D266" s="56"/>
      <c r="E266" s="56"/>
      <c r="F266" s="56" t="s">
        <v>382</v>
      </c>
      <c r="G266" s="170">
        <v>600000</v>
      </c>
      <c r="H266" s="175">
        <v>0.1</v>
      </c>
      <c r="I266" s="176">
        <f t="shared" si="1"/>
        <v>60000</v>
      </c>
      <c r="J266" s="177">
        <v>42947</v>
      </c>
      <c r="K266" s="175"/>
      <c r="L266" s="176"/>
    </row>
    <row r="267" spans="2:12" x14ac:dyDescent="0.2">
      <c r="B267" s="56" t="s">
        <v>484</v>
      </c>
      <c r="C267" s="56"/>
      <c r="D267" s="56"/>
      <c r="E267" s="56"/>
      <c r="F267" s="56" t="s">
        <v>378</v>
      </c>
      <c r="G267" s="170">
        <v>2200000</v>
      </c>
      <c r="H267" s="175">
        <v>0.1</v>
      </c>
      <c r="I267" s="176">
        <f t="shared" si="1"/>
        <v>220000</v>
      </c>
      <c r="J267" s="177">
        <v>42947</v>
      </c>
      <c r="K267" s="175"/>
      <c r="L267" s="176"/>
    </row>
    <row r="268" spans="2:12" x14ac:dyDescent="0.2">
      <c r="B268" s="56" t="s">
        <v>454</v>
      </c>
      <c r="C268" s="56"/>
      <c r="D268" s="56"/>
      <c r="E268" s="56"/>
      <c r="F268" s="56" t="s">
        <v>382</v>
      </c>
      <c r="G268" s="170">
        <v>91200</v>
      </c>
      <c r="H268" s="175">
        <v>0.1</v>
      </c>
      <c r="I268" s="176">
        <f t="shared" si="1"/>
        <v>9120</v>
      </c>
      <c r="J268" s="177">
        <v>42947</v>
      </c>
      <c r="K268" s="175"/>
      <c r="L268" s="176"/>
    </row>
    <row r="269" spans="2:12" x14ac:dyDescent="0.2">
      <c r="B269" s="56" t="s">
        <v>454</v>
      </c>
      <c r="C269" s="56"/>
      <c r="D269" s="56"/>
      <c r="E269" s="56"/>
      <c r="F269" s="56" t="s">
        <v>382</v>
      </c>
      <c r="G269" s="170">
        <v>415100</v>
      </c>
      <c r="H269" s="175">
        <v>0.1</v>
      </c>
      <c r="I269" s="176">
        <f t="shared" si="1"/>
        <v>41510</v>
      </c>
      <c r="J269" s="177">
        <v>42947</v>
      </c>
      <c r="K269" s="175"/>
      <c r="L269" s="176"/>
    </row>
    <row r="270" spans="2:12" x14ac:dyDescent="0.2">
      <c r="B270" s="56" t="s">
        <v>1008</v>
      </c>
      <c r="C270" s="56"/>
      <c r="D270" s="56"/>
      <c r="E270" s="56"/>
      <c r="F270" s="56" t="s">
        <v>378</v>
      </c>
      <c r="G270" s="170">
        <v>99000</v>
      </c>
      <c r="H270" s="175">
        <v>0.1</v>
      </c>
      <c r="I270" s="176">
        <f t="shared" si="1"/>
        <v>9900</v>
      </c>
      <c r="J270" s="177">
        <v>42947</v>
      </c>
      <c r="K270" s="175"/>
      <c r="L270" s="176"/>
    </row>
    <row r="271" spans="2:12" x14ac:dyDescent="0.2">
      <c r="B271" s="56" t="s">
        <v>1009</v>
      </c>
      <c r="C271" s="56"/>
      <c r="D271" s="56"/>
      <c r="E271" s="56"/>
      <c r="F271" s="56" t="s">
        <v>378</v>
      </c>
      <c r="G271" s="170">
        <v>280000</v>
      </c>
      <c r="H271" s="175">
        <v>0.1</v>
      </c>
      <c r="I271" s="176">
        <f t="shared" si="1"/>
        <v>28000</v>
      </c>
      <c r="J271" s="177">
        <v>42947</v>
      </c>
      <c r="K271" s="175"/>
      <c r="L271" s="176"/>
    </row>
    <row r="272" spans="2:12" x14ac:dyDescent="0.2">
      <c r="B272" s="56" t="s">
        <v>1009</v>
      </c>
      <c r="C272" s="56"/>
      <c r="D272" s="56"/>
      <c r="E272" s="56"/>
      <c r="F272" s="56" t="s">
        <v>378</v>
      </c>
      <c r="G272" s="170">
        <v>34000</v>
      </c>
      <c r="H272" s="175">
        <v>0.1</v>
      </c>
      <c r="I272" s="176">
        <f t="shared" si="1"/>
        <v>3400</v>
      </c>
      <c r="J272" s="177">
        <v>42947</v>
      </c>
      <c r="K272" s="175"/>
      <c r="L272" s="176"/>
    </row>
    <row r="273" spans="2:12" x14ac:dyDescent="0.2">
      <c r="B273" s="56" t="s">
        <v>1010</v>
      </c>
      <c r="C273" s="56"/>
      <c r="D273" s="56"/>
      <c r="E273" s="56"/>
      <c r="F273" s="56" t="s">
        <v>378</v>
      </c>
      <c r="G273" s="170">
        <v>60000</v>
      </c>
      <c r="H273" s="175">
        <v>0.1</v>
      </c>
      <c r="I273" s="176">
        <f t="shared" si="1"/>
        <v>6000</v>
      </c>
      <c r="J273" s="177">
        <v>42947</v>
      </c>
      <c r="K273" s="175"/>
      <c r="L273" s="176"/>
    </row>
    <row r="274" spans="2:12" x14ac:dyDescent="0.2">
      <c r="B274" s="56" t="s">
        <v>443</v>
      </c>
      <c r="C274" s="56"/>
      <c r="D274" s="56"/>
      <c r="E274" s="56"/>
      <c r="F274" s="56" t="s">
        <v>382</v>
      </c>
      <c r="G274" s="170">
        <v>20000</v>
      </c>
      <c r="H274" s="175">
        <v>0.1</v>
      </c>
      <c r="I274" s="176">
        <f t="shared" si="1"/>
        <v>2000</v>
      </c>
      <c r="J274" s="177">
        <v>42947</v>
      </c>
      <c r="K274" s="175"/>
      <c r="L274" s="176"/>
    </row>
    <row r="275" spans="2:12" x14ac:dyDescent="0.2">
      <c r="B275" s="56" t="s">
        <v>1005</v>
      </c>
      <c r="C275" s="56"/>
      <c r="D275" s="56"/>
      <c r="E275" s="56"/>
      <c r="F275" s="56" t="s">
        <v>378</v>
      </c>
      <c r="G275" s="170">
        <v>87000</v>
      </c>
      <c r="H275" s="175">
        <v>0.1</v>
      </c>
      <c r="I275" s="176">
        <f t="shared" si="1"/>
        <v>8700</v>
      </c>
      <c r="J275" s="177">
        <v>42947</v>
      </c>
      <c r="K275" s="175"/>
      <c r="L275" s="176"/>
    </row>
    <row r="276" spans="2:12" x14ac:dyDescent="0.2">
      <c r="B276" s="56" t="s">
        <v>1002</v>
      </c>
      <c r="C276" s="56"/>
      <c r="D276" s="56"/>
      <c r="E276" s="56"/>
      <c r="F276" s="56" t="s">
        <v>378</v>
      </c>
      <c r="G276" s="170">
        <v>70000</v>
      </c>
      <c r="H276" s="175">
        <v>0.1</v>
      </c>
      <c r="I276" s="176">
        <f t="shared" si="1"/>
        <v>7000</v>
      </c>
      <c r="J276" s="177">
        <v>42947</v>
      </c>
      <c r="K276" s="175"/>
      <c r="L276" s="176"/>
    </row>
    <row r="277" spans="2:12" x14ac:dyDescent="0.2">
      <c r="B277" s="56" t="s">
        <v>395</v>
      </c>
      <c r="C277" s="56"/>
      <c r="D277" s="56"/>
      <c r="E277" s="56"/>
      <c r="F277" s="56" t="s">
        <v>412</v>
      </c>
      <c r="G277" s="170">
        <v>975000</v>
      </c>
      <c r="H277" s="175">
        <v>0.1</v>
      </c>
      <c r="I277" s="176">
        <f t="shared" si="1"/>
        <v>97500</v>
      </c>
      <c r="J277" s="177">
        <v>42947</v>
      </c>
      <c r="K277" s="175"/>
      <c r="L277" s="176"/>
    </row>
    <row r="278" spans="2:12" x14ac:dyDescent="0.2">
      <c r="B278" s="56" t="s">
        <v>562</v>
      </c>
      <c r="C278" s="56"/>
      <c r="D278" s="56"/>
      <c r="E278" s="56"/>
      <c r="F278" s="56" t="s">
        <v>378</v>
      </c>
      <c r="G278" s="170">
        <v>240000</v>
      </c>
      <c r="H278" s="175">
        <v>0.1</v>
      </c>
      <c r="I278" s="176">
        <f t="shared" si="1"/>
        <v>24000</v>
      </c>
      <c r="J278" s="177">
        <v>42947</v>
      </c>
      <c r="K278" s="175"/>
      <c r="L278" s="176"/>
    </row>
    <row r="279" spans="2:12" x14ac:dyDescent="0.2">
      <c r="B279" s="56" t="s">
        <v>1011</v>
      </c>
      <c r="C279" s="56"/>
      <c r="D279" s="56"/>
      <c r="E279" s="56"/>
      <c r="F279" s="56" t="s">
        <v>378</v>
      </c>
      <c r="G279" s="170">
        <v>385500</v>
      </c>
      <c r="H279" s="175">
        <v>0.1</v>
      </c>
      <c r="I279" s="176">
        <f t="shared" si="1"/>
        <v>38550</v>
      </c>
      <c r="J279" s="177">
        <v>42947</v>
      </c>
      <c r="K279" s="175"/>
      <c r="L279" s="176"/>
    </row>
    <row r="280" spans="2:12" x14ac:dyDescent="0.2">
      <c r="B280" s="56" t="s">
        <v>446</v>
      </c>
      <c r="C280" s="56"/>
      <c r="D280" s="56"/>
      <c r="E280" s="56"/>
      <c r="F280" s="56" t="s">
        <v>378</v>
      </c>
      <c r="G280" s="170">
        <v>80000</v>
      </c>
      <c r="H280" s="175">
        <v>0.1</v>
      </c>
      <c r="I280" s="176">
        <f t="shared" si="1"/>
        <v>8000</v>
      </c>
      <c r="J280" s="177">
        <v>42947</v>
      </c>
      <c r="K280" s="175"/>
      <c r="L280" s="176"/>
    </row>
    <row r="281" spans="2:12" x14ac:dyDescent="0.2">
      <c r="B281" s="56" t="s">
        <v>446</v>
      </c>
      <c r="C281" s="56"/>
      <c r="D281" s="56"/>
      <c r="E281" s="56"/>
      <c r="F281" s="56" t="s">
        <v>378</v>
      </c>
      <c r="G281" s="170">
        <v>26500</v>
      </c>
      <c r="H281" s="175">
        <v>0.1</v>
      </c>
      <c r="I281" s="176">
        <f t="shared" si="1"/>
        <v>2650</v>
      </c>
      <c r="J281" s="177">
        <v>42947</v>
      </c>
      <c r="K281" s="175"/>
      <c r="L281" s="176"/>
    </row>
    <row r="282" spans="2:12" x14ac:dyDescent="0.2">
      <c r="B282" s="56" t="s">
        <v>446</v>
      </c>
      <c r="C282" s="56"/>
      <c r="D282" s="56"/>
      <c r="E282" s="56"/>
      <c r="F282" s="56" t="s">
        <v>378</v>
      </c>
      <c r="G282" s="170">
        <v>60000</v>
      </c>
      <c r="H282" s="175">
        <v>0.1</v>
      </c>
      <c r="I282" s="176">
        <f t="shared" si="1"/>
        <v>6000</v>
      </c>
      <c r="J282" s="177">
        <v>42947</v>
      </c>
      <c r="K282" s="175"/>
      <c r="L282" s="176"/>
    </row>
    <row r="283" spans="2:12" x14ac:dyDescent="0.2">
      <c r="B283" s="56" t="s">
        <v>1012</v>
      </c>
      <c r="C283" s="56"/>
      <c r="D283" s="56"/>
      <c r="E283" s="56"/>
      <c r="F283" s="56" t="s">
        <v>382</v>
      </c>
      <c r="G283" s="170">
        <v>275000</v>
      </c>
      <c r="H283" s="175">
        <v>0.1</v>
      </c>
      <c r="I283" s="176">
        <f t="shared" si="1"/>
        <v>27500</v>
      </c>
      <c r="J283" s="177">
        <v>42947</v>
      </c>
      <c r="K283" s="175"/>
      <c r="L283" s="176"/>
    </row>
    <row r="284" spans="2:12" x14ac:dyDescent="0.2">
      <c r="B284" s="56" t="s">
        <v>1013</v>
      </c>
      <c r="C284" s="56"/>
      <c r="D284" s="56"/>
      <c r="E284" s="56"/>
      <c r="F284" s="56" t="s">
        <v>378</v>
      </c>
      <c r="G284" s="170">
        <v>60000</v>
      </c>
      <c r="H284" s="175">
        <v>0.1</v>
      </c>
      <c r="I284" s="176">
        <f t="shared" si="1"/>
        <v>6000</v>
      </c>
      <c r="J284" s="177">
        <v>42947</v>
      </c>
      <c r="K284" s="175"/>
      <c r="L284" s="176"/>
    </row>
    <row r="285" spans="2:12" x14ac:dyDescent="0.2">
      <c r="B285" s="56" t="s">
        <v>1014</v>
      </c>
      <c r="C285" s="56"/>
      <c r="D285" s="56"/>
      <c r="E285" s="56"/>
      <c r="F285" s="56" t="s">
        <v>378</v>
      </c>
      <c r="G285" s="170">
        <v>150000</v>
      </c>
      <c r="H285" s="175">
        <v>0.1</v>
      </c>
      <c r="I285" s="176">
        <f t="shared" si="1"/>
        <v>15000</v>
      </c>
      <c r="J285" s="177">
        <v>42947</v>
      </c>
      <c r="K285" s="175"/>
      <c r="L285" s="176"/>
    </row>
    <row r="286" spans="2:12" x14ac:dyDescent="0.2">
      <c r="B286" s="56" t="s">
        <v>404</v>
      </c>
      <c r="C286" s="56"/>
      <c r="D286" s="56"/>
      <c r="E286" s="56"/>
      <c r="F286" s="56" t="s">
        <v>378</v>
      </c>
      <c r="G286" s="170">
        <v>65000</v>
      </c>
      <c r="H286" s="175">
        <v>0.1</v>
      </c>
      <c r="I286" s="176">
        <f t="shared" si="1"/>
        <v>6500</v>
      </c>
      <c r="J286" s="177">
        <v>42947</v>
      </c>
      <c r="K286" s="175"/>
      <c r="L286" s="176"/>
    </row>
    <row r="287" spans="2:12" x14ac:dyDescent="0.2">
      <c r="B287" s="56" t="s">
        <v>486</v>
      </c>
      <c r="C287" s="56"/>
      <c r="D287" s="56"/>
      <c r="E287" s="56"/>
      <c r="F287" s="56" t="s">
        <v>378</v>
      </c>
      <c r="G287" s="170">
        <v>680000</v>
      </c>
      <c r="H287" s="175">
        <v>0.1</v>
      </c>
      <c r="I287" s="176">
        <f t="shared" si="1"/>
        <v>68000</v>
      </c>
      <c r="J287" s="177">
        <v>42947</v>
      </c>
      <c r="K287" s="175"/>
      <c r="L287" s="176"/>
    </row>
    <row r="288" spans="2:12" x14ac:dyDescent="0.2">
      <c r="B288" s="56" t="s">
        <v>486</v>
      </c>
      <c r="C288" s="56"/>
      <c r="D288" s="56"/>
      <c r="E288" s="56"/>
      <c r="F288" s="56" t="s">
        <v>378</v>
      </c>
      <c r="G288" s="170">
        <v>324000</v>
      </c>
      <c r="H288" s="175">
        <v>0.1</v>
      </c>
      <c r="I288" s="176">
        <f t="shared" si="1"/>
        <v>32400</v>
      </c>
      <c r="J288" s="177">
        <v>42947</v>
      </c>
      <c r="K288" s="175"/>
      <c r="L288" s="176"/>
    </row>
    <row r="289" spans="2:12" x14ac:dyDescent="0.2">
      <c r="B289" s="56" t="s">
        <v>1015</v>
      </c>
      <c r="C289" s="56"/>
      <c r="D289" s="56"/>
      <c r="E289" s="56"/>
      <c r="F289" s="56" t="s">
        <v>378</v>
      </c>
      <c r="G289" s="170">
        <v>49800</v>
      </c>
      <c r="H289" s="175">
        <v>0.1</v>
      </c>
      <c r="I289" s="176">
        <f t="shared" si="1"/>
        <v>4980</v>
      </c>
      <c r="J289" s="177">
        <v>42947</v>
      </c>
      <c r="K289" s="175"/>
      <c r="L289" s="176"/>
    </row>
    <row r="290" spans="2:12" x14ac:dyDescent="0.2">
      <c r="B290" s="56" t="s">
        <v>539</v>
      </c>
      <c r="C290" s="56"/>
      <c r="D290" s="56"/>
      <c r="E290" s="56"/>
      <c r="F290" s="56" t="s">
        <v>378</v>
      </c>
      <c r="G290" s="170">
        <v>106200</v>
      </c>
      <c r="H290" s="175">
        <v>0.1</v>
      </c>
      <c r="I290" s="176">
        <f t="shared" si="1"/>
        <v>10620</v>
      </c>
      <c r="J290" s="177">
        <v>42947</v>
      </c>
      <c r="K290" s="175"/>
      <c r="L290" s="176"/>
    </row>
    <row r="291" spans="2:12" x14ac:dyDescent="0.2">
      <c r="B291" s="56" t="s">
        <v>490</v>
      </c>
      <c r="C291" s="56"/>
      <c r="D291" s="56"/>
      <c r="E291" s="56"/>
      <c r="F291" s="56" t="s">
        <v>378</v>
      </c>
      <c r="G291" s="170">
        <v>78000</v>
      </c>
      <c r="H291" s="175">
        <v>0.1</v>
      </c>
      <c r="I291" s="176">
        <f t="shared" si="1"/>
        <v>7800</v>
      </c>
      <c r="J291" s="177">
        <v>42947</v>
      </c>
      <c r="K291" s="175"/>
      <c r="L291" s="176"/>
    </row>
    <row r="292" spans="2:12" x14ac:dyDescent="0.2">
      <c r="B292" s="56" t="s">
        <v>1016</v>
      </c>
      <c r="C292" s="56"/>
      <c r="D292" s="56"/>
      <c r="E292" s="56"/>
      <c r="F292" s="56" t="s">
        <v>378</v>
      </c>
      <c r="G292" s="170">
        <v>140000</v>
      </c>
      <c r="H292" s="175">
        <v>0.1</v>
      </c>
      <c r="I292" s="176">
        <f t="shared" si="1"/>
        <v>14000</v>
      </c>
      <c r="J292" s="177">
        <v>42947</v>
      </c>
      <c r="K292" s="175"/>
      <c r="L292" s="176"/>
    </row>
    <row r="293" spans="2:12" x14ac:dyDescent="0.2">
      <c r="B293" s="56" t="s">
        <v>1017</v>
      </c>
      <c r="C293" s="56"/>
      <c r="D293" s="56"/>
      <c r="E293" s="56"/>
      <c r="F293" s="56" t="s">
        <v>378</v>
      </c>
      <c r="G293" s="170">
        <v>64000</v>
      </c>
      <c r="H293" s="175">
        <v>0.1</v>
      </c>
      <c r="I293" s="176">
        <f t="shared" si="1"/>
        <v>6400</v>
      </c>
      <c r="J293" s="177">
        <v>42947</v>
      </c>
      <c r="K293" s="175"/>
      <c r="L293" s="176"/>
    </row>
    <row r="294" spans="2:12" x14ac:dyDescent="0.2">
      <c r="B294" s="56" t="s">
        <v>1017</v>
      </c>
      <c r="C294" s="56"/>
      <c r="D294" s="56"/>
      <c r="E294" s="56"/>
      <c r="F294" s="56" t="s">
        <v>382</v>
      </c>
      <c r="G294" s="170">
        <v>6080.2</v>
      </c>
      <c r="H294" s="175">
        <v>0.1</v>
      </c>
      <c r="I294" s="176">
        <f t="shared" si="1"/>
        <v>608.02</v>
      </c>
      <c r="J294" s="177">
        <v>42947</v>
      </c>
      <c r="K294" s="175"/>
      <c r="L294" s="176"/>
    </row>
    <row r="295" spans="2:12" x14ac:dyDescent="0.2">
      <c r="B295" s="56" t="s">
        <v>493</v>
      </c>
      <c r="C295" s="56"/>
      <c r="D295" s="56"/>
      <c r="E295" s="56"/>
      <c r="F295" s="56" t="s">
        <v>378</v>
      </c>
      <c r="G295" s="170">
        <v>2668000</v>
      </c>
      <c r="H295" s="175">
        <v>0.1</v>
      </c>
      <c r="I295" s="176">
        <f t="shared" si="1"/>
        <v>266800</v>
      </c>
      <c r="J295" s="177">
        <v>42947</v>
      </c>
      <c r="K295" s="175"/>
      <c r="L295" s="176"/>
    </row>
    <row r="296" spans="2:12" x14ac:dyDescent="0.2">
      <c r="B296" s="56" t="s">
        <v>1018</v>
      </c>
      <c r="C296" s="56"/>
      <c r="D296" s="56"/>
      <c r="E296" s="56"/>
      <c r="F296" s="56" t="s">
        <v>378</v>
      </c>
      <c r="G296" s="170">
        <v>1100000</v>
      </c>
      <c r="H296" s="175">
        <v>0.1</v>
      </c>
      <c r="I296" s="176">
        <f t="shared" si="1"/>
        <v>110000</v>
      </c>
      <c r="J296" s="177">
        <v>42947</v>
      </c>
      <c r="K296" s="175"/>
      <c r="L296" s="176"/>
    </row>
    <row r="297" spans="2:12" x14ac:dyDescent="0.2">
      <c r="B297" s="56" t="s">
        <v>1019</v>
      </c>
      <c r="C297" s="56"/>
      <c r="D297" s="56"/>
      <c r="E297" s="56"/>
      <c r="F297" s="56" t="s">
        <v>382</v>
      </c>
      <c r="G297" s="170">
        <v>50000</v>
      </c>
      <c r="H297" s="175">
        <v>0.1</v>
      </c>
      <c r="I297" s="176">
        <f t="shared" si="1"/>
        <v>5000</v>
      </c>
      <c r="J297" s="177">
        <v>42947</v>
      </c>
      <c r="K297" s="175"/>
      <c r="L297" s="176"/>
    </row>
    <row r="298" spans="2:12" x14ac:dyDescent="0.2">
      <c r="B298" s="56" t="s">
        <v>1020</v>
      </c>
      <c r="C298" s="56"/>
      <c r="D298" s="56"/>
      <c r="E298" s="56"/>
      <c r="F298" s="56" t="s">
        <v>378</v>
      </c>
      <c r="G298" s="170">
        <v>75000</v>
      </c>
      <c r="H298" s="175">
        <v>0.1</v>
      </c>
      <c r="I298" s="176">
        <f t="shared" si="1"/>
        <v>7500</v>
      </c>
      <c r="J298" s="177">
        <v>42947</v>
      </c>
      <c r="K298" s="175"/>
      <c r="L298" s="176"/>
    </row>
    <row r="299" spans="2:12" x14ac:dyDescent="0.2">
      <c r="B299" s="56" t="s">
        <v>1021</v>
      </c>
      <c r="C299" s="56"/>
      <c r="D299" s="56"/>
      <c r="E299" s="56"/>
      <c r="F299" s="56" t="s">
        <v>378</v>
      </c>
      <c r="G299" s="170">
        <v>128000</v>
      </c>
      <c r="H299" s="175">
        <v>0.1</v>
      </c>
      <c r="I299" s="176">
        <f t="shared" si="1"/>
        <v>12800</v>
      </c>
      <c r="J299" s="177">
        <v>42947</v>
      </c>
      <c r="K299" s="175"/>
      <c r="L299" s="176"/>
    </row>
    <row r="300" spans="2:12" x14ac:dyDescent="0.2">
      <c r="B300" s="56" t="s">
        <v>1021</v>
      </c>
      <c r="C300" s="56"/>
      <c r="D300" s="56"/>
      <c r="E300" s="56"/>
      <c r="F300" s="56" t="s">
        <v>378</v>
      </c>
      <c r="G300" s="170">
        <v>121604</v>
      </c>
      <c r="H300" s="175">
        <v>0.1</v>
      </c>
      <c r="I300" s="176">
        <f t="shared" si="1"/>
        <v>12160.400000000001</v>
      </c>
      <c r="J300" s="177">
        <v>42947</v>
      </c>
      <c r="K300" s="175"/>
      <c r="L300" s="176"/>
    </row>
    <row r="301" spans="2:12" x14ac:dyDescent="0.2">
      <c r="B301" s="56" t="s">
        <v>1022</v>
      </c>
      <c r="C301" s="56"/>
      <c r="D301" s="56"/>
      <c r="E301" s="56"/>
      <c r="F301" s="56" t="s">
        <v>378</v>
      </c>
      <c r="G301" s="170">
        <v>219000</v>
      </c>
      <c r="H301" s="175">
        <v>0.1</v>
      </c>
      <c r="I301" s="176">
        <f t="shared" si="1"/>
        <v>21900</v>
      </c>
      <c r="J301" s="177">
        <v>42947</v>
      </c>
      <c r="K301" s="175"/>
      <c r="L301" s="176"/>
    </row>
    <row r="302" spans="2:12" x14ac:dyDescent="0.2">
      <c r="B302" s="56" t="s">
        <v>1023</v>
      </c>
      <c r="C302" s="56"/>
      <c r="D302" s="56"/>
      <c r="E302" s="56"/>
      <c r="F302" s="56" t="s">
        <v>382</v>
      </c>
      <c r="G302" s="170">
        <v>50000</v>
      </c>
      <c r="H302" s="175">
        <v>0.1</v>
      </c>
      <c r="I302" s="176">
        <f t="shared" si="1"/>
        <v>5000</v>
      </c>
      <c r="J302" s="177">
        <v>42947</v>
      </c>
      <c r="K302" s="175"/>
      <c r="L302" s="176"/>
    </row>
    <row r="303" spans="2:12" x14ac:dyDescent="0.2">
      <c r="B303" s="56" t="s">
        <v>1023</v>
      </c>
      <c r="C303" s="56"/>
      <c r="D303" s="56"/>
      <c r="E303" s="56"/>
      <c r="F303" s="56" t="s">
        <v>382</v>
      </c>
      <c r="G303" s="170">
        <v>250000</v>
      </c>
      <c r="H303" s="175">
        <v>0.1</v>
      </c>
      <c r="I303" s="176">
        <f t="shared" si="1"/>
        <v>25000</v>
      </c>
      <c r="J303" s="177">
        <v>42947</v>
      </c>
      <c r="K303" s="175"/>
      <c r="L303" s="176"/>
    </row>
    <row r="304" spans="2:12" x14ac:dyDescent="0.2">
      <c r="B304" s="56" t="s">
        <v>1024</v>
      </c>
      <c r="C304" s="56"/>
      <c r="D304" s="56"/>
      <c r="E304" s="56"/>
      <c r="F304" s="56" t="s">
        <v>378</v>
      </c>
      <c r="G304" s="170">
        <v>2295850</v>
      </c>
      <c r="H304" s="175">
        <v>0.1</v>
      </c>
      <c r="I304" s="176">
        <f t="shared" si="1"/>
        <v>229585</v>
      </c>
      <c r="J304" s="177">
        <v>42947</v>
      </c>
      <c r="K304" s="175"/>
      <c r="L304" s="176"/>
    </row>
    <row r="305" spans="2:12" x14ac:dyDescent="0.2">
      <c r="B305" s="56" t="s">
        <v>1025</v>
      </c>
      <c r="C305" s="56"/>
      <c r="D305" s="56"/>
      <c r="E305" s="56"/>
      <c r="F305" s="56" t="s">
        <v>382</v>
      </c>
      <c r="G305" s="170">
        <v>60000</v>
      </c>
      <c r="H305" s="175">
        <v>0.1</v>
      </c>
      <c r="I305" s="176">
        <f t="shared" si="1"/>
        <v>6000</v>
      </c>
      <c r="J305" s="177">
        <v>42947</v>
      </c>
      <c r="K305" s="175"/>
      <c r="L305" s="176"/>
    </row>
    <row r="306" spans="2:12" x14ac:dyDescent="0.2">
      <c r="B306" s="56" t="s">
        <v>1025</v>
      </c>
      <c r="C306" s="56"/>
      <c r="D306" s="56"/>
      <c r="E306" s="56"/>
      <c r="F306" s="56" t="s">
        <v>378</v>
      </c>
      <c r="G306" s="170">
        <v>60000</v>
      </c>
      <c r="H306" s="175">
        <v>0.1</v>
      </c>
      <c r="I306" s="176">
        <f t="shared" si="1"/>
        <v>6000</v>
      </c>
      <c r="J306" s="177">
        <v>42947</v>
      </c>
      <c r="K306" s="175"/>
      <c r="L306" s="176"/>
    </row>
    <row r="307" spans="2:12" x14ac:dyDescent="0.2">
      <c r="B307" s="56" t="s">
        <v>1026</v>
      </c>
      <c r="C307" s="56"/>
      <c r="D307" s="56"/>
      <c r="E307" s="56"/>
      <c r="F307" s="56" t="s">
        <v>378</v>
      </c>
      <c r="G307" s="170">
        <v>135000</v>
      </c>
      <c r="H307" s="175">
        <v>0.1</v>
      </c>
      <c r="I307" s="176">
        <f t="shared" si="1"/>
        <v>13500</v>
      </c>
      <c r="J307" s="177">
        <v>42947</v>
      </c>
      <c r="K307" s="175"/>
      <c r="L307" s="176"/>
    </row>
    <row r="308" spans="2:12" x14ac:dyDescent="0.2">
      <c r="B308" s="56" t="s">
        <v>1027</v>
      </c>
      <c r="C308" s="56"/>
      <c r="D308" s="56"/>
      <c r="E308" s="56"/>
      <c r="F308" s="56" t="s">
        <v>378</v>
      </c>
      <c r="G308" s="170">
        <v>92000</v>
      </c>
      <c r="H308" s="175">
        <v>0.1</v>
      </c>
      <c r="I308" s="176">
        <f t="shared" si="1"/>
        <v>9200</v>
      </c>
      <c r="J308" s="177">
        <v>42947</v>
      </c>
      <c r="K308" s="175"/>
      <c r="L308" s="176"/>
    </row>
    <row r="309" spans="2:12" x14ac:dyDescent="0.2">
      <c r="B309" s="56" t="s">
        <v>1027</v>
      </c>
      <c r="C309" s="56"/>
      <c r="D309" s="56"/>
      <c r="E309" s="56"/>
      <c r="F309" s="56" t="s">
        <v>378</v>
      </c>
      <c r="G309" s="170">
        <v>56000</v>
      </c>
      <c r="H309" s="175">
        <v>0.1</v>
      </c>
      <c r="I309" s="176">
        <f t="shared" si="1"/>
        <v>5600</v>
      </c>
      <c r="J309" s="177">
        <v>42947</v>
      </c>
      <c r="K309" s="175"/>
      <c r="L309" s="176"/>
    </row>
    <row r="310" spans="2:12" x14ac:dyDescent="0.2">
      <c r="B310" s="56" t="s">
        <v>1027</v>
      </c>
      <c r="C310" s="56"/>
      <c r="D310" s="56"/>
      <c r="E310" s="56"/>
      <c r="F310" s="56" t="s">
        <v>378</v>
      </c>
      <c r="G310" s="170">
        <v>83000</v>
      </c>
      <c r="H310" s="175">
        <v>0.1</v>
      </c>
      <c r="I310" s="176">
        <f t="shared" si="1"/>
        <v>8300</v>
      </c>
      <c r="J310" s="177">
        <v>42947</v>
      </c>
      <c r="K310" s="175"/>
      <c r="L310" s="176"/>
    </row>
    <row r="311" spans="2:12" x14ac:dyDescent="0.2">
      <c r="B311" s="56" t="s">
        <v>526</v>
      </c>
      <c r="C311" s="56"/>
      <c r="D311" s="56"/>
      <c r="E311" s="56"/>
      <c r="F311" s="56" t="s">
        <v>378</v>
      </c>
      <c r="G311" s="170">
        <v>204000</v>
      </c>
      <c r="H311" s="175">
        <v>0.1</v>
      </c>
      <c r="I311" s="176">
        <f t="shared" si="1"/>
        <v>20400</v>
      </c>
      <c r="J311" s="177">
        <v>42947</v>
      </c>
      <c r="K311" s="175"/>
      <c r="L311" s="176"/>
    </row>
    <row r="312" spans="2:12" x14ac:dyDescent="0.2">
      <c r="B312" s="56" t="s">
        <v>1028</v>
      </c>
      <c r="C312" s="56"/>
      <c r="D312" s="56"/>
      <c r="E312" s="56"/>
      <c r="F312" s="56" t="s">
        <v>378</v>
      </c>
      <c r="G312" s="170">
        <v>50000</v>
      </c>
      <c r="H312" s="175">
        <v>0.1</v>
      </c>
      <c r="I312" s="176">
        <f t="shared" si="1"/>
        <v>5000</v>
      </c>
      <c r="J312" s="177">
        <v>42947</v>
      </c>
      <c r="K312" s="175"/>
      <c r="L312" s="176"/>
    </row>
    <row r="313" spans="2:12" x14ac:dyDescent="0.2">
      <c r="B313" s="56" t="s">
        <v>383</v>
      </c>
      <c r="C313" s="56"/>
      <c r="D313" s="56"/>
      <c r="E313" s="56"/>
      <c r="F313" s="56" t="s">
        <v>378</v>
      </c>
      <c r="G313" s="170">
        <v>65000</v>
      </c>
      <c r="H313" s="175">
        <v>0.1</v>
      </c>
      <c r="I313" s="176">
        <f t="shared" si="1"/>
        <v>6500</v>
      </c>
      <c r="J313" s="177">
        <v>42947</v>
      </c>
      <c r="K313" s="175"/>
      <c r="L313" s="176"/>
    </row>
    <row r="314" spans="2:12" x14ac:dyDescent="0.2">
      <c r="B314" s="56" t="s">
        <v>383</v>
      </c>
      <c r="C314" s="56"/>
      <c r="D314" s="56"/>
      <c r="E314" s="56"/>
      <c r="F314" s="56" t="s">
        <v>378</v>
      </c>
      <c r="G314" s="170">
        <v>30000</v>
      </c>
      <c r="H314" s="175">
        <v>0.1</v>
      </c>
      <c r="I314" s="176">
        <f t="shared" si="1"/>
        <v>3000</v>
      </c>
      <c r="J314" s="177">
        <v>42947</v>
      </c>
      <c r="K314" s="175"/>
      <c r="L314" s="176"/>
    </row>
    <row r="315" spans="2:12" x14ac:dyDescent="0.2">
      <c r="B315" s="56" t="s">
        <v>1029</v>
      </c>
      <c r="C315" s="56"/>
      <c r="D315" s="56"/>
      <c r="E315" s="56"/>
      <c r="F315" s="56" t="s">
        <v>378</v>
      </c>
      <c r="G315" s="170">
        <v>31081</v>
      </c>
      <c r="H315" s="175">
        <v>0.1</v>
      </c>
      <c r="I315" s="176">
        <f t="shared" si="1"/>
        <v>3108.1000000000004</v>
      </c>
      <c r="J315" s="177">
        <v>42947</v>
      </c>
      <c r="K315" s="175"/>
      <c r="L315" s="176"/>
    </row>
    <row r="316" spans="2:12" x14ac:dyDescent="0.2">
      <c r="B316" s="56" t="s">
        <v>1030</v>
      </c>
      <c r="C316" s="56"/>
      <c r="D316" s="56"/>
      <c r="E316" s="56"/>
      <c r="F316" s="56" t="s">
        <v>378</v>
      </c>
      <c r="G316" s="170">
        <v>89000</v>
      </c>
      <c r="H316" s="175">
        <v>0.1</v>
      </c>
      <c r="I316" s="176">
        <f t="shared" si="1"/>
        <v>8900</v>
      </c>
      <c r="J316" s="177">
        <v>42947</v>
      </c>
      <c r="K316" s="175"/>
      <c r="L316" s="176"/>
    </row>
    <row r="317" spans="2:12" x14ac:dyDescent="0.2">
      <c r="B317" s="56" t="s">
        <v>401</v>
      </c>
      <c r="C317" s="56"/>
      <c r="D317" s="56"/>
      <c r="E317" s="56"/>
      <c r="F317" s="56" t="s">
        <v>378</v>
      </c>
      <c r="G317" s="170">
        <v>127000</v>
      </c>
      <c r="H317" s="175">
        <v>0.1</v>
      </c>
      <c r="I317" s="176">
        <f t="shared" si="1"/>
        <v>12700</v>
      </c>
      <c r="J317" s="177">
        <v>42947</v>
      </c>
      <c r="K317" s="175"/>
      <c r="L317" s="176"/>
    </row>
    <row r="318" spans="2:12" x14ac:dyDescent="0.2">
      <c r="B318" s="56" t="s">
        <v>401</v>
      </c>
      <c r="C318" s="56"/>
      <c r="D318" s="56"/>
      <c r="E318" s="56"/>
      <c r="F318" s="56" t="s">
        <v>378</v>
      </c>
      <c r="G318" s="170">
        <v>219000</v>
      </c>
      <c r="H318" s="175">
        <v>0.1</v>
      </c>
      <c r="I318" s="176">
        <f t="shared" si="1"/>
        <v>21900</v>
      </c>
      <c r="J318" s="177">
        <v>42947</v>
      </c>
      <c r="K318" s="175"/>
      <c r="L318" s="176"/>
    </row>
    <row r="319" spans="2:12" x14ac:dyDescent="0.2">
      <c r="B319" s="56" t="s">
        <v>401</v>
      </c>
      <c r="C319" s="56"/>
      <c r="D319" s="56"/>
      <c r="E319" s="56"/>
      <c r="F319" s="56" t="s">
        <v>378</v>
      </c>
      <c r="G319" s="170">
        <v>127000</v>
      </c>
      <c r="H319" s="175">
        <v>0.1</v>
      </c>
      <c r="I319" s="176">
        <f t="shared" si="1"/>
        <v>12700</v>
      </c>
      <c r="J319" s="177">
        <v>42947</v>
      </c>
      <c r="K319" s="175"/>
      <c r="L319" s="176"/>
    </row>
    <row r="320" spans="2:12" x14ac:dyDescent="0.2">
      <c r="B320" s="56" t="s">
        <v>401</v>
      </c>
      <c r="C320" s="56"/>
      <c r="D320" s="56"/>
      <c r="E320" s="56"/>
      <c r="F320" s="56" t="s">
        <v>378</v>
      </c>
      <c r="G320" s="170">
        <v>127000</v>
      </c>
      <c r="H320" s="175">
        <v>0.1</v>
      </c>
      <c r="I320" s="176">
        <f t="shared" si="1"/>
        <v>12700</v>
      </c>
      <c r="J320" s="177">
        <v>42947</v>
      </c>
      <c r="K320" s="175"/>
      <c r="L320" s="176"/>
    </row>
    <row r="321" spans="2:12" x14ac:dyDescent="0.2">
      <c r="B321" s="56" t="s">
        <v>503</v>
      </c>
      <c r="C321" s="56"/>
      <c r="D321" s="56"/>
      <c r="E321" s="56"/>
      <c r="F321" s="56" t="s">
        <v>378</v>
      </c>
      <c r="G321" s="170">
        <v>46000</v>
      </c>
      <c r="H321" s="175">
        <v>0.1</v>
      </c>
      <c r="I321" s="176">
        <f t="shared" ref="I321:I384" si="2">G321*H321</f>
        <v>4600</v>
      </c>
      <c r="J321" s="177">
        <v>42947</v>
      </c>
      <c r="K321" s="175"/>
      <c r="L321" s="176"/>
    </row>
    <row r="322" spans="2:12" x14ac:dyDescent="0.2">
      <c r="B322" s="56" t="s">
        <v>1031</v>
      </c>
      <c r="C322" s="56"/>
      <c r="D322" s="56"/>
      <c r="E322" s="56"/>
      <c r="F322" s="56" t="s">
        <v>382</v>
      </c>
      <c r="G322" s="170">
        <v>36000</v>
      </c>
      <c r="H322" s="175">
        <v>0.1</v>
      </c>
      <c r="I322" s="176">
        <f t="shared" si="2"/>
        <v>3600</v>
      </c>
      <c r="J322" s="177">
        <v>42947</v>
      </c>
      <c r="K322" s="175"/>
      <c r="L322" s="176"/>
    </row>
    <row r="323" spans="2:12" x14ac:dyDescent="0.2">
      <c r="B323" s="56" t="s">
        <v>1031</v>
      </c>
      <c r="C323" s="56"/>
      <c r="D323" s="56"/>
      <c r="E323" s="56"/>
      <c r="F323" s="56" t="s">
        <v>378</v>
      </c>
      <c r="G323" s="170">
        <v>36000</v>
      </c>
      <c r="H323" s="175">
        <v>0.1</v>
      </c>
      <c r="I323" s="176">
        <f t="shared" si="2"/>
        <v>3600</v>
      </c>
      <c r="J323" s="177">
        <v>42947</v>
      </c>
      <c r="K323" s="175"/>
      <c r="L323" s="176"/>
    </row>
    <row r="324" spans="2:12" x14ac:dyDescent="0.2">
      <c r="B324" s="56" t="s">
        <v>1032</v>
      </c>
      <c r="C324" s="56"/>
      <c r="D324" s="56"/>
      <c r="E324" s="56"/>
      <c r="F324" s="56" t="s">
        <v>378</v>
      </c>
      <c r="G324" s="170">
        <v>62000</v>
      </c>
      <c r="H324" s="175">
        <v>0.1</v>
      </c>
      <c r="I324" s="176">
        <f t="shared" si="2"/>
        <v>6200</v>
      </c>
      <c r="J324" s="177">
        <v>42947</v>
      </c>
      <c r="K324" s="175"/>
      <c r="L324" s="176"/>
    </row>
    <row r="325" spans="2:12" x14ac:dyDescent="0.2">
      <c r="B325" s="56" t="s">
        <v>458</v>
      </c>
      <c r="C325" s="56"/>
      <c r="D325" s="56"/>
      <c r="E325" s="56"/>
      <c r="F325" s="56" t="s">
        <v>382</v>
      </c>
      <c r="G325" s="170">
        <v>135000</v>
      </c>
      <c r="H325" s="175">
        <v>0.1</v>
      </c>
      <c r="I325" s="176">
        <f t="shared" si="2"/>
        <v>13500</v>
      </c>
      <c r="J325" s="177">
        <v>42947</v>
      </c>
      <c r="K325" s="175"/>
      <c r="L325" s="176"/>
    </row>
    <row r="326" spans="2:12" x14ac:dyDescent="0.2">
      <c r="B326" s="56" t="s">
        <v>1033</v>
      </c>
      <c r="C326" s="56"/>
      <c r="D326" s="56"/>
      <c r="E326" s="56"/>
      <c r="F326" s="56" t="s">
        <v>378</v>
      </c>
      <c r="G326" s="170">
        <v>32000</v>
      </c>
      <c r="H326" s="175">
        <v>0.1</v>
      </c>
      <c r="I326" s="176">
        <f t="shared" si="2"/>
        <v>3200</v>
      </c>
      <c r="J326" s="177">
        <v>42947</v>
      </c>
      <c r="K326" s="175"/>
      <c r="L326" s="176"/>
    </row>
    <row r="327" spans="2:12" x14ac:dyDescent="0.2">
      <c r="B327" s="56" t="s">
        <v>1034</v>
      </c>
      <c r="C327" s="56"/>
      <c r="D327" s="56"/>
      <c r="E327" s="56"/>
      <c r="F327" s="56" t="s">
        <v>378</v>
      </c>
      <c r="G327" s="170">
        <v>190000</v>
      </c>
      <c r="H327" s="175">
        <v>0.1</v>
      </c>
      <c r="I327" s="176">
        <f t="shared" si="2"/>
        <v>19000</v>
      </c>
      <c r="J327" s="177">
        <v>42947</v>
      </c>
      <c r="K327" s="175"/>
      <c r="L327" s="176"/>
    </row>
    <row r="328" spans="2:12" x14ac:dyDescent="0.2">
      <c r="B328" s="56" t="s">
        <v>1035</v>
      </c>
      <c r="C328" s="56"/>
      <c r="D328" s="56"/>
      <c r="E328" s="56"/>
      <c r="F328" s="56" t="s">
        <v>382</v>
      </c>
      <c r="G328" s="170">
        <v>58000</v>
      </c>
      <c r="H328" s="175">
        <v>0.1</v>
      </c>
      <c r="I328" s="176">
        <f t="shared" si="2"/>
        <v>5800</v>
      </c>
      <c r="J328" s="177">
        <v>42947</v>
      </c>
      <c r="K328" s="175"/>
      <c r="L328" s="176"/>
    </row>
    <row r="329" spans="2:12" x14ac:dyDescent="0.2">
      <c r="B329" s="56" t="s">
        <v>1036</v>
      </c>
      <c r="C329" s="56"/>
      <c r="D329" s="56"/>
      <c r="E329" s="56"/>
      <c r="F329" s="56" t="s">
        <v>378</v>
      </c>
      <c r="G329" s="170">
        <v>53000</v>
      </c>
      <c r="H329" s="175">
        <v>0.1</v>
      </c>
      <c r="I329" s="176">
        <f t="shared" si="2"/>
        <v>5300</v>
      </c>
      <c r="J329" s="177">
        <v>42947</v>
      </c>
      <c r="K329" s="175"/>
      <c r="L329" s="176"/>
    </row>
    <row r="330" spans="2:12" x14ac:dyDescent="0.2">
      <c r="B330" s="56" t="s">
        <v>1036</v>
      </c>
      <c r="C330" s="56"/>
      <c r="D330" s="56"/>
      <c r="E330" s="56"/>
      <c r="F330" s="56" t="s">
        <v>378</v>
      </c>
      <c r="G330" s="170">
        <v>260000</v>
      </c>
      <c r="H330" s="175">
        <v>0.1</v>
      </c>
      <c r="I330" s="176">
        <f t="shared" si="2"/>
        <v>26000</v>
      </c>
      <c r="J330" s="177">
        <v>42947</v>
      </c>
      <c r="K330" s="175"/>
      <c r="L330" s="176"/>
    </row>
    <row r="331" spans="2:12" x14ac:dyDescent="0.2">
      <c r="B331" s="56" t="s">
        <v>1037</v>
      </c>
      <c r="C331" s="56"/>
      <c r="D331" s="56"/>
      <c r="E331" s="56"/>
      <c r="F331" s="56" t="s">
        <v>378</v>
      </c>
      <c r="G331" s="170">
        <v>67800</v>
      </c>
      <c r="H331" s="175">
        <v>0.1</v>
      </c>
      <c r="I331" s="176">
        <f t="shared" si="2"/>
        <v>6780</v>
      </c>
      <c r="J331" s="177">
        <v>42947</v>
      </c>
      <c r="K331" s="175"/>
      <c r="L331" s="176"/>
    </row>
    <row r="332" spans="2:12" x14ac:dyDescent="0.2">
      <c r="B332" s="56" t="s">
        <v>1038</v>
      </c>
      <c r="C332" s="56"/>
      <c r="D332" s="56"/>
      <c r="E332" s="56"/>
      <c r="F332" s="56" t="s">
        <v>378</v>
      </c>
      <c r="G332" s="170">
        <v>120000</v>
      </c>
      <c r="H332" s="175">
        <v>0.1</v>
      </c>
      <c r="I332" s="176">
        <f t="shared" si="2"/>
        <v>12000</v>
      </c>
      <c r="J332" s="177">
        <v>42947</v>
      </c>
      <c r="K332" s="175"/>
      <c r="L332" s="176"/>
    </row>
    <row r="333" spans="2:12" x14ac:dyDescent="0.2">
      <c r="B333" s="56" t="s">
        <v>1038</v>
      </c>
      <c r="C333" s="56"/>
      <c r="D333" s="56"/>
      <c r="E333" s="56"/>
      <c r="F333" s="56" t="s">
        <v>382</v>
      </c>
      <c r="G333" s="170">
        <v>450000</v>
      </c>
      <c r="H333" s="175">
        <v>0.1</v>
      </c>
      <c r="I333" s="176">
        <f t="shared" si="2"/>
        <v>45000</v>
      </c>
      <c r="J333" s="177">
        <v>42947</v>
      </c>
      <c r="K333" s="175"/>
      <c r="L333" s="176"/>
    </row>
    <row r="334" spans="2:12" x14ac:dyDescent="0.2">
      <c r="B334" s="56" t="s">
        <v>1038</v>
      </c>
      <c r="C334" s="56"/>
      <c r="D334" s="56"/>
      <c r="E334" s="56"/>
      <c r="F334" s="56" t="s">
        <v>378</v>
      </c>
      <c r="G334" s="170">
        <v>60000</v>
      </c>
      <c r="H334" s="175">
        <v>0.1</v>
      </c>
      <c r="I334" s="176">
        <f t="shared" si="2"/>
        <v>6000</v>
      </c>
      <c r="J334" s="177">
        <v>42947</v>
      </c>
      <c r="K334" s="175"/>
      <c r="L334" s="176"/>
    </row>
    <row r="335" spans="2:12" x14ac:dyDescent="0.2">
      <c r="B335" s="56" t="s">
        <v>1038</v>
      </c>
      <c r="C335" s="56"/>
      <c r="D335" s="56"/>
      <c r="E335" s="56"/>
      <c r="F335" s="56" t="s">
        <v>382</v>
      </c>
      <c r="G335" s="170">
        <v>120000</v>
      </c>
      <c r="H335" s="175">
        <v>0.1</v>
      </c>
      <c r="I335" s="176">
        <f t="shared" si="2"/>
        <v>12000</v>
      </c>
      <c r="J335" s="177">
        <v>42947</v>
      </c>
      <c r="K335" s="175"/>
      <c r="L335" s="176"/>
    </row>
    <row r="336" spans="2:12" x14ac:dyDescent="0.2">
      <c r="B336" s="56" t="s">
        <v>1039</v>
      </c>
      <c r="C336" s="56"/>
      <c r="D336" s="56"/>
      <c r="E336" s="56"/>
      <c r="F336" s="56" t="s">
        <v>378</v>
      </c>
      <c r="G336" s="170">
        <v>62000</v>
      </c>
      <c r="H336" s="175">
        <v>0.1</v>
      </c>
      <c r="I336" s="176">
        <f t="shared" si="2"/>
        <v>6200</v>
      </c>
      <c r="J336" s="177">
        <v>42947</v>
      </c>
      <c r="K336" s="175"/>
      <c r="L336" s="176"/>
    </row>
    <row r="337" spans="2:12" x14ac:dyDescent="0.2">
      <c r="B337" s="56" t="s">
        <v>539</v>
      </c>
      <c r="C337" s="56"/>
      <c r="D337" s="56"/>
      <c r="E337" s="56"/>
      <c r="F337" s="56" t="s">
        <v>378</v>
      </c>
      <c r="G337" s="170">
        <v>30000</v>
      </c>
      <c r="H337" s="175">
        <v>0.1</v>
      </c>
      <c r="I337" s="176">
        <f t="shared" si="2"/>
        <v>3000</v>
      </c>
      <c r="J337" s="177">
        <v>42947</v>
      </c>
      <c r="K337" s="175"/>
      <c r="L337" s="176"/>
    </row>
    <row r="338" spans="2:12" x14ac:dyDescent="0.2">
      <c r="B338" s="56" t="s">
        <v>539</v>
      </c>
      <c r="C338" s="56"/>
      <c r="D338" s="56"/>
      <c r="E338" s="56"/>
      <c r="F338" s="56" t="s">
        <v>378</v>
      </c>
      <c r="G338" s="170">
        <v>80000</v>
      </c>
      <c r="H338" s="175">
        <v>0.1</v>
      </c>
      <c r="I338" s="176">
        <f t="shared" si="2"/>
        <v>8000</v>
      </c>
      <c r="J338" s="177">
        <v>42947</v>
      </c>
      <c r="K338" s="175"/>
      <c r="L338" s="176"/>
    </row>
    <row r="339" spans="2:12" x14ac:dyDescent="0.2">
      <c r="B339" s="56" t="s">
        <v>539</v>
      </c>
      <c r="C339" s="56"/>
      <c r="D339" s="56"/>
      <c r="E339" s="56"/>
      <c r="F339" s="56" t="s">
        <v>378</v>
      </c>
      <c r="G339" s="170">
        <v>4500</v>
      </c>
      <c r="H339" s="175">
        <v>0.1</v>
      </c>
      <c r="I339" s="176">
        <f t="shared" si="2"/>
        <v>450</v>
      </c>
      <c r="J339" s="177">
        <v>42947</v>
      </c>
      <c r="K339" s="175"/>
      <c r="L339" s="176"/>
    </row>
    <row r="340" spans="2:12" x14ac:dyDescent="0.2">
      <c r="B340" s="56" t="s">
        <v>1040</v>
      </c>
      <c r="C340" s="56"/>
      <c r="D340" s="56"/>
      <c r="E340" s="56"/>
      <c r="F340" s="56" t="s">
        <v>378</v>
      </c>
      <c r="G340" s="170">
        <v>46550</v>
      </c>
      <c r="H340" s="175">
        <v>0.1</v>
      </c>
      <c r="I340" s="176">
        <f t="shared" si="2"/>
        <v>4655</v>
      </c>
      <c r="J340" s="177">
        <v>42947</v>
      </c>
      <c r="K340" s="175"/>
      <c r="L340" s="176"/>
    </row>
    <row r="341" spans="2:12" x14ac:dyDescent="0.2">
      <c r="B341" s="56" t="s">
        <v>1041</v>
      </c>
      <c r="C341" s="56"/>
      <c r="D341" s="56"/>
      <c r="E341" s="56"/>
      <c r="F341" s="56" t="s">
        <v>378</v>
      </c>
      <c r="G341" s="170">
        <v>150000</v>
      </c>
      <c r="H341" s="175">
        <v>0.1</v>
      </c>
      <c r="I341" s="176">
        <f t="shared" si="2"/>
        <v>15000</v>
      </c>
      <c r="J341" s="177">
        <v>42947</v>
      </c>
      <c r="K341" s="175"/>
      <c r="L341" s="176"/>
    </row>
    <row r="342" spans="2:12" x14ac:dyDescent="0.2">
      <c r="B342" s="56" t="s">
        <v>1042</v>
      </c>
      <c r="C342" s="56"/>
      <c r="D342" s="56"/>
      <c r="E342" s="56"/>
      <c r="F342" s="56" t="s">
        <v>382</v>
      </c>
      <c r="G342" s="170">
        <v>151500</v>
      </c>
      <c r="H342" s="175">
        <v>0.1</v>
      </c>
      <c r="I342" s="176">
        <f t="shared" si="2"/>
        <v>15150</v>
      </c>
      <c r="J342" s="177">
        <v>42947</v>
      </c>
      <c r="K342" s="175"/>
      <c r="L342" s="176"/>
    </row>
    <row r="343" spans="2:12" x14ac:dyDescent="0.2">
      <c r="B343" s="56" t="s">
        <v>1043</v>
      </c>
      <c r="C343" s="56"/>
      <c r="D343" s="56"/>
      <c r="E343" s="56"/>
      <c r="F343" s="56" t="s">
        <v>378</v>
      </c>
      <c r="G343" s="170">
        <v>68500</v>
      </c>
      <c r="H343" s="175">
        <v>0.1</v>
      </c>
      <c r="I343" s="176">
        <f t="shared" si="2"/>
        <v>6850</v>
      </c>
      <c r="J343" s="178">
        <v>42947</v>
      </c>
      <c r="K343" s="56"/>
      <c r="L343" s="176">
        <f>SUM(L192:L342)</f>
        <v>0</v>
      </c>
    </row>
    <row r="344" spans="2:12" x14ac:dyDescent="0.2">
      <c r="B344" s="56" t="s">
        <v>1044</v>
      </c>
      <c r="C344" s="56"/>
      <c r="D344" s="56"/>
      <c r="E344" s="56"/>
      <c r="F344" s="56" t="s">
        <v>378</v>
      </c>
      <c r="G344" s="170">
        <v>110000</v>
      </c>
      <c r="H344" s="175">
        <v>0.1</v>
      </c>
      <c r="I344" s="176">
        <f t="shared" si="2"/>
        <v>11000</v>
      </c>
      <c r="J344" s="178">
        <v>42947</v>
      </c>
      <c r="K344" s="56"/>
      <c r="L344" s="56"/>
    </row>
    <row r="345" spans="2:12" x14ac:dyDescent="0.2">
      <c r="B345" s="56" t="s">
        <v>1044</v>
      </c>
      <c r="C345" s="56"/>
      <c r="D345" s="56"/>
      <c r="E345" s="56"/>
      <c r="F345" s="56" t="s">
        <v>378</v>
      </c>
      <c r="G345" s="170">
        <v>145000</v>
      </c>
      <c r="H345" s="175">
        <v>0.1</v>
      </c>
      <c r="I345" s="176">
        <f t="shared" si="2"/>
        <v>14500</v>
      </c>
      <c r="J345" s="178">
        <v>42947</v>
      </c>
      <c r="K345" s="56"/>
      <c r="L345" s="56"/>
    </row>
    <row r="346" spans="2:12" x14ac:dyDescent="0.2">
      <c r="B346" s="56" t="s">
        <v>1045</v>
      </c>
      <c r="C346" s="56"/>
      <c r="D346" s="56"/>
      <c r="E346" s="56"/>
      <c r="F346" s="56" t="s">
        <v>378</v>
      </c>
      <c r="G346" s="170">
        <v>115000</v>
      </c>
      <c r="H346" s="175">
        <v>0.1</v>
      </c>
      <c r="I346" s="176">
        <f t="shared" si="2"/>
        <v>11500</v>
      </c>
      <c r="J346" s="178">
        <v>42947</v>
      </c>
      <c r="K346" s="56"/>
      <c r="L346" s="56"/>
    </row>
    <row r="347" spans="2:12" x14ac:dyDescent="0.2">
      <c r="B347" s="56" t="s">
        <v>1045</v>
      </c>
      <c r="C347" s="56"/>
      <c r="D347" s="56"/>
      <c r="E347" s="56"/>
      <c r="F347" s="56" t="s">
        <v>378</v>
      </c>
      <c r="G347" s="170">
        <v>125000</v>
      </c>
      <c r="H347" s="175">
        <v>0.1</v>
      </c>
      <c r="I347" s="176">
        <f t="shared" si="2"/>
        <v>12500</v>
      </c>
      <c r="J347" s="178">
        <v>42947</v>
      </c>
      <c r="K347" s="56"/>
      <c r="L347" s="56"/>
    </row>
    <row r="348" spans="2:12" x14ac:dyDescent="0.2">
      <c r="B348" s="56" t="s">
        <v>1046</v>
      </c>
      <c r="C348" s="56"/>
      <c r="D348" s="56"/>
      <c r="E348" s="56"/>
      <c r="F348" s="56" t="s">
        <v>378</v>
      </c>
      <c r="G348" s="170">
        <v>70000</v>
      </c>
      <c r="H348" s="175">
        <v>0.1</v>
      </c>
      <c r="I348" s="176">
        <f t="shared" si="2"/>
        <v>7000</v>
      </c>
      <c r="J348" s="178">
        <v>42947</v>
      </c>
      <c r="K348" s="56"/>
      <c r="L348" s="56"/>
    </row>
    <row r="349" spans="2:12" x14ac:dyDescent="0.2">
      <c r="B349" s="56" t="s">
        <v>1047</v>
      </c>
      <c r="C349" s="56"/>
      <c r="D349" s="56"/>
      <c r="E349" s="56"/>
      <c r="F349" s="56" t="s">
        <v>378</v>
      </c>
      <c r="G349" s="170">
        <v>15000</v>
      </c>
      <c r="H349" s="175">
        <v>0.1</v>
      </c>
      <c r="I349" s="176">
        <f t="shared" si="2"/>
        <v>1500</v>
      </c>
      <c r="J349" s="178">
        <v>42947</v>
      </c>
      <c r="K349" s="56"/>
      <c r="L349" s="56"/>
    </row>
    <row r="350" spans="2:12" x14ac:dyDescent="0.2">
      <c r="B350" s="56" t="s">
        <v>484</v>
      </c>
      <c r="C350" s="56"/>
      <c r="D350" s="56"/>
      <c r="E350" s="56"/>
      <c r="F350" s="56" t="s">
        <v>382</v>
      </c>
      <c r="G350" s="170">
        <v>810000</v>
      </c>
      <c r="H350" s="175">
        <v>0.1</v>
      </c>
      <c r="I350" s="176">
        <f t="shared" si="2"/>
        <v>81000</v>
      </c>
      <c r="J350" s="178">
        <v>42948</v>
      </c>
      <c r="K350" s="56"/>
      <c r="L350" s="56"/>
    </row>
    <row r="351" spans="2:12" x14ac:dyDescent="0.2">
      <c r="B351" s="56" t="s">
        <v>510</v>
      </c>
      <c r="C351" s="56"/>
      <c r="D351" s="56"/>
      <c r="E351" s="56"/>
      <c r="F351" s="56" t="s">
        <v>378</v>
      </c>
      <c r="G351" s="170">
        <v>75000</v>
      </c>
      <c r="H351" s="175">
        <v>0.1</v>
      </c>
      <c r="I351" s="176">
        <f t="shared" si="2"/>
        <v>7500</v>
      </c>
      <c r="J351" s="178">
        <v>42948</v>
      </c>
      <c r="K351" s="56"/>
      <c r="L351" s="56"/>
    </row>
    <row r="352" spans="2:12" x14ac:dyDescent="0.2">
      <c r="B352" s="56" t="s">
        <v>1048</v>
      </c>
      <c r="C352" s="56"/>
      <c r="D352" s="56"/>
      <c r="E352" s="56"/>
      <c r="F352" s="56" t="s">
        <v>378</v>
      </c>
      <c r="G352" s="170">
        <v>55000</v>
      </c>
      <c r="H352" s="175">
        <v>0.1</v>
      </c>
      <c r="I352" s="176">
        <f t="shared" si="2"/>
        <v>5500</v>
      </c>
      <c r="J352" s="178">
        <v>42948</v>
      </c>
      <c r="K352" s="56"/>
      <c r="L352" s="56"/>
    </row>
    <row r="353" spans="2:12" x14ac:dyDescent="0.2">
      <c r="B353" s="56" t="s">
        <v>490</v>
      </c>
      <c r="C353" s="56"/>
      <c r="D353" s="56"/>
      <c r="E353" s="56"/>
      <c r="F353" s="56" t="s">
        <v>378</v>
      </c>
      <c r="G353" s="170">
        <v>70000</v>
      </c>
      <c r="H353" s="175">
        <v>0.1</v>
      </c>
      <c r="I353" s="176">
        <f t="shared" si="2"/>
        <v>7000</v>
      </c>
      <c r="J353" s="178">
        <v>42948</v>
      </c>
      <c r="K353" s="56"/>
      <c r="L353" s="56"/>
    </row>
    <row r="354" spans="2:12" x14ac:dyDescent="0.2">
      <c r="B354" s="56" t="s">
        <v>467</v>
      </c>
      <c r="C354" s="56"/>
      <c r="D354" s="56"/>
      <c r="E354" s="56"/>
      <c r="F354" s="56" t="s">
        <v>378</v>
      </c>
      <c r="G354" s="170">
        <v>108000</v>
      </c>
      <c r="H354" s="175">
        <v>0.1</v>
      </c>
      <c r="I354" s="176">
        <f t="shared" si="2"/>
        <v>10800</v>
      </c>
      <c r="J354" s="178">
        <v>42948</v>
      </c>
      <c r="K354" s="56"/>
      <c r="L354" s="56"/>
    </row>
    <row r="355" spans="2:12" x14ac:dyDescent="0.2">
      <c r="B355" s="56" t="s">
        <v>1023</v>
      </c>
      <c r="C355" s="56"/>
      <c r="D355" s="56"/>
      <c r="E355" s="56"/>
      <c r="F355" s="56" t="s">
        <v>382</v>
      </c>
      <c r="G355" s="170">
        <v>46000</v>
      </c>
      <c r="H355" s="175">
        <v>0.1</v>
      </c>
      <c r="I355" s="176">
        <f t="shared" si="2"/>
        <v>4600</v>
      </c>
      <c r="J355" s="178">
        <v>42948</v>
      </c>
      <c r="K355" s="56"/>
      <c r="L355" s="56"/>
    </row>
    <row r="356" spans="2:12" x14ac:dyDescent="0.2">
      <c r="B356" s="56" t="s">
        <v>441</v>
      </c>
      <c r="C356" s="56"/>
      <c r="D356" s="56"/>
      <c r="E356" s="56"/>
      <c r="F356" s="56" t="s">
        <v>382</v>
      </c>
      <c r="G356" s="170">
        <v>62000</v>
      </c>
      <c r="H356" s="175">
        <v>0.1</v>
      </c>
      <c r="I356" s="176">
        <f t="shared" si="2"/>
        <v>6200</v>
      </c>
      <c r="J356" s="178">
        <v>42948</v>
      </c>
      <c r="K356" s="56"/>
      <c r="L356" s="56"/>
    </row>
    <row r="357" spans="2:12" x14ac:dyDescent="0.2">
      <c r="B357" s="56" t="s">
        <v>401</v>
      </c>
      <c r="C357" s="56"/>
      <c r="D357" s="56"/>
      <c r="E357" s="56"/>
      <c r="F357" s="56" t="s">
        <v>378</v>
      </c>
      <c r="G357" s="170">
        <v>85000</v>
      </c>
      <c r="H357" s="175">
        <v>0.1</v>
      </c>
      <c r="I357" s="176">
        <f t="shared" si="2"/>
        <v>8500</v>
      </c>
      <c r="J357" s="178">
        <v>42948</v>
      </c>
      <c r="K357" s="56"/>
      <c r="L357" s="56"/>
    </row>
    <row r="358" spans="2:12" x14ac:dyDescent="0.2">
      <c r="B358" s="56" t="s">
        <v>1032</v>
      </c>
      <c r="C358" s="56"/>
      <c r="D358" s="56"/>
      <c r="E358" s="56"/>
      <c r="F358" s="56" t="s">
        <v>378</v>
      </c>
      <c r="G358" s="170">
        <v>90000</v>
      </c>
      <c r="H358" s="175">
        <v>0.1</v>
      </c>
      <c r="I358" s="176">
        <f t="shared" si="2"/>
        <v>9000</v>
      </c>
      <c r="J358" s="178">
        <v>42948</v>
      </c>
      <c r="K358" s="56"/>
      <c r="L358" s="56"/>
    </row>
    <row r="359" spans="2:12" x14ac:dyDescent="0.2">
      <c r="B359" s="56" t="s">
        <v>458</v>
      </c>
      <c r="C359" s="56"/>
      <c r="D359" s="56"/>
      <c r="E359" s="56"/>
      <c r="F359" s="56" t="s">
        <v>378</v>
      </c>
      <c r="G359" s="170">
        <v>88000</v>
      </c>
      <c r="H359" s="175">
        <v>0.1</v>
      </c>
      <c r="I359" s="176">
        <f t="shared" si="2"/>
        <v>8800</v>
      </c>
      <c r="J359" s="178">
        <v>42948</v>
      </c>
      <c r="K359" s="56"/>
      <c r="L359" s="56"/>
    </row>
    <row r="360" spans="2:12" x14ac:dyDescent="0.2">
      <c r="B360" s="56" t="s">
        <v>1049</v>
      </c>
      <c r="C360" s="56"/>
      <c r="D360" s="56"/>
      <c r="E360" s="56"/>
      <c r="F360" s="56" t="s">
        <v>378</v>
      </c>
      <c r="G360" s="170">
        <v>90000</v>
      </c>
      <c r="H360" s="175">
        <v>0.1</v>
      </c>
      <c r="I360" s="176">
        <f t="shared" si="2"/>
        <v>9000</v>
      </c>
      <c r="J360" s="178">
        <v>42948</v>
      </c>
      <c r="K360" s="56"/>
      <c r="L360" s="56"/>
    </row>
    <row r="361" spans="2:12" x14ac:dyDescent="0.2">
      <c r="B361" s="56" t="s">
        <v>1049</v>
      </c>
      <c r="C361" s="56"/>
      <c r="D361" s="56"/>
      <c r="E361" s="56"/>
      <c r="F361" s="56" t="s">
        <v>378</v>
      </c>
      <c r="G361" s="170">
        <v>60000</v>
      </c>
      <c r="H361" s="175">
        <v>0.1</v>
      </c>
      <c r="I361" s="176">
        <f t="shared" si="2"/>
        <v>6000</v>
      </c>
      <c r="J361" s="178">
        <v>42948</v>
      </c>
      <c r="K361" s="56"/>
      <c r="L361" s="56"/>
    </row>
    <row r="362" spans="2:12" x14ac:dyDescent="0.2">
      <c r="B362" s="56" t="s">
        <v>1049</v>
      </c>
      <c r="C362" s="56"/>
      <c r="D362" s="56"/>
      <c r="E362" s="56"/>
      <c r="F362" s="56" t="s">
        <v>378</v>
      </c>
      <c r="G362" s="170">
        <v>60000</v>
      </c>
      <c r="H362" s="175">
        <v>0.1</v>
      </c>
      <c r="I362" s="176">
        <f t="shared" si="2"/>
        <v>6000</v>
      </c>
      <c r="J362" s="178">
        <v>42948</v>
      </c>
      <c r="K362" s="56"/>
      <c r="L362" s="56"/>
    </row>
    <row r="363" spans="2:12" x14ac:dyDescent="0.2">
      <c r="B363" s="56" t="s">
        <v>1042</v>
      </c>
      <c r="C363" s="56"/>
      <c r="D363" s="56"/>
      <c r="E363" s="56"/>
      <c r="F363" s="56" t="s">
        <v>378</v>
      </c>
      <c r="G363" s="170">
        <v>262700</v>
      </c>
      <c r="H363" s="175">
        <v>0.1</v>
      </c>
      <c r="I363" s="176">
        <f t="shared" si="2"/>
        <v>26270</v>
      </c>
      <c r="J363" s="178">
        <v>42948</v>
      </c>
      <c r="K363" s="56"/>
      <c r="L363" s="56"/>
    </row>
    <row r="364" spans="2:12" x14ac:dyDescent="0.2">
      <c r="B364" s="56" t="s">
        <v>1050</v>
      </c>
      <c r="C364" s="56"/>
      <c r="D364" s="56"/>
      <c r="E364" s="56"/>
      <c r="F364" s="56" t="s">
        <v>378</v>
      </c>
      <c r="G364" s="170">
        <v>270000</v>
      </c>
      <c r="H364" s="175">
        <v>0.1</v>
      </c>
      <c r="I364" s="176">
        <f t="shared" si="2"/>
        <v>27000</v>
      </c>
      <c r="J364" s="178">
        <v>42948</v>
      </c>
      <c r="K364" s="56"/>
      <c r="L364" s="56"/>
    </row>
    <row r="365" spans="2:12" x14ac:dyDescent="0.2">
      <c r="B365" s="56" t="s">
        <v>539</v>
      </c>
      <c r="C365" s="56"/>
      <c r="D365" s="56"/>
      <c r="E365" s="56"/>
      <c r="F365" s="56" t="s">
        <v>378</v>
      </c>
      <c r="G365" s="170">
        <v>48000</v>
      </c>
      <c r="H365" s="175">
        <v>0.1</v>
      </c>
      <c r="I365" s="176">
        <f t="shared" si="2"/>
        <v>4800</v>
      </c>
      <c r="J365" s="178">
        <v>42949</v>
      </c>
      <c r="K365" s="56"/>
      <c r="L365" s="56"/>
    </row>
    <row r="366" spans="2:12" x14ac:dyDescent="0.2">
      <c r="B366" s="56" t="s">
        <v>539</v>
      </c>
      <c r="C366" s="56"/>
      <c r="D366" s="56"/>
      <c r="E366" s="56"/>
      <c r="F366" s="56" t="s">
        <v>378</v>
      </c>
      <c r="G366" s="170">
        <v>94000</v>
      </c>
      <c r="H366" s="175">
        <v>0.1</v>
      </c>
      <c r="I366" s="176">
        <f t="shared" si="2"/>
        <v>9400</v>
      </c>
      <c r="J366" s="178">
        <v>42949</v>
      </c>
      <c r="K366" s="56"/>
      <c r="L366" s="56"/>
    </row>
    <row r="367" spans="2:12" x14ac:dyDescent="0.2">
      <c r="B367" s="56" t="s">
        <v>539</v>
      </c>
      <c r="C367" s="56"/>
      <c r="D367" s="56"/>
      <c r="E367" s="56"/>
      <c r="F367" s="56" t="s">
        <v>378</v>
      </c>
      <c r="G367" s="170">
        <v>48000</v>
      </c>
      <c r="H367" s="175">
        <v>0.1</v>
      </c>
      <c r="I367" s="176">
        <f t="shared" si="2"/>
        <v>4800</v>
      </c>
      <c r="J367" s="178">
        <v>42951</v>
      </c>
      <c r="K367" s="56"/>
      <c r="L367" s="56"/>
    </row>
    <row r="368" spans="2:12" x14ac:dyDescent="0.2">
      <c r="B368" s="56" t="s">
        <v>454</v>
      </c>
      <c r="C368" s="56"/>
      <c r="D368" s="56"/>
      <c r="E368" s="56"/>
      <c r="F368" s="56" t="s">
        <v>382</v>
      </c>
      <c r="G368" s="170">
        <v>108200</v>
      </c>
      <c r="H368" s="175">
        <v>0.1</v>
      </c>
      <c r="I368" s="176">
        <f t="shared" si="2"/>
        <v>10820</v>
      </c>
      <c r="J368" s="178">
        <v>42954</v>
      </c>
      <c r="K368" s="56"/>
      <c r="L368" s="56"/>
    </row>
    <row r="369" spans="2:12" x14ac:dyDescent="0.2">
      <c r="B369" s="56" t="s">
        <v>1051</v>
      </c>
      <c r="C369" s="56"/>
      <c r="D369" s="56"/>
      <c r="E369" s="56"/>
      <c r="F369" s="56" t="s">
        <v>378</v>
      </c>
      <c r="G369" s="170">
        <v>607600</v>
      </c>
      <c r="H369" s="175">
        <v>0.1</v>
      </c>
      <c r="I369" s="176">
        <f t="shared" si="2"/>
        <v>60760</v>
      </c>
      <c r="J369" s="178">
        <v>42958</v>
      </c>
      <c r="K369" s="56"/>
      <c r="L369" s="56"/>
    </row>
    <row r="370" spans="2:12" x14ac:dyDescent="0.2">
      <c r="B370" s="56" t="s">
        <v>1025</v>
      </c>
      <c r="C370" s="56"/>
      <c r="D370" s="56"/>
      <c r="E370" s="56"/>
      <c r="F370" s="56" t="s">
        <v>378</v>
      </c>
      <c r="G370" s="170">
        <v>44000</v>
      </c>
      <c r="H370" s="175">
        <v>0.1</v>
      </c>
      <c r="I370" s="176">
        <f t="shared" si="2"/>
        <v>4400</v>
      </c>
      <c r="J370" s="178">
        <v>42961</v>
      </c>
      <c r="K370" s="56"/>
      <c r="L370" s="56"/>
    </row>
    <row r="371" spans="2:12" x14ac:dyDescent="0.2">
      <c r="B371" s="56" t="s">
        <v>1052</v>
      </c>
      <c r="C371" s="56"/>
      <c r="D371" s="56"/>
      <c r="E371" s="56"/>
      <c r="F371" s="56" t="s">
        <v>382</v>
      </c>
      <c r="G371" s="170">
        <v>36000</v>
      </c>
      <c r="H371" s="175">
        <v>0.1</v>
      </c>
      <c r="I371" s="176">
        <f t="shared" si="2"/>
        <v>3600</v>
      </c>
      <c r="J371" s="178">
        <v>42961</v>
      </c>
      <c r="K371" s="56"/>
      <c r="L371" s="56"/>
    </row>
    <row r="372" spans="2:12" x14ac:dyDescent="0.2">
      <c r="B372" s="56" t="s">
        <v>1053</v>
      </c>
      <c r="C372" s="56"/>
      <c r="D372" s="56"/>
      <c r="E372" s="56"/>
      <c r="F372" s="56" t="s">
        <v>382</v>
      </c>
      <c r="G372" s="170">
        <v>33000</v>
      </c>
      <c r="H372" s="175">
        <v>0.1</v>
      </c>
      <c r="I372" s="176">
        <f t="shared" si="2"/>
        <v>3300</v>
      </c>
      <c r="J372" s="178">
        <v>42961</v>
      </c>
      <c r="K372" s="56"/>
      <c r="L372" s="56"/>
    </row>
    <row r="373" spans="2:12" x14ac:dyDescent="0.2">
      <c r="B373" s="56" t="s">
        <v>1053</v>
      </c>
      <c r="C373" s="56"/>
      <c r="D373" s="56"/>
      <c r="E373" s="56"/>
      <c r="F373" s="56" t="s">
        <v>378</v>
      </c>
      <c r="G373" s="170">
        <v>37000</v>
      </c>
      <c r="H373" s="175">
        <v>0.1</v>
      </c>
      <c r="I373" s="176">
        <f t="shared" si="2"/>
        <v>3700</v>
      </c>
      <c r="J373" s="178">
        <v>42961</v>
      </c>
      <c r="K373" s="56"/>
      <c r="L373" s="56"/>
    </row>
    <row r="374" spans="2:12" x14ac:dyDescent="0.2">
      <c r="B374" s="56" t="s">
        <v>1054</v>
      </c>
      <c r="C374" s="56"/>
      <c r="D374" s="56"/>
      <c r="E374" s="56"/>
      <c r="F374" s="56" t="s">
        <v>382</v>
      </c>
      <c r="G374" s="170">
        <v>129000</v>
      </c>
      <c r="H374" s="175">
        <v>0.1</v>
      </c>
      <c r="I374" s="176">
        <f t="shared" si="2"/>
        <v>12900</v>
      </c>
      <c r="J374" s="178">
        <v>42962</v>
      </c>
      <c r="K374" s="56"/>
      <c r="L374" s="56"/>
    </row>
    <row r="375" spans="2:12" x14ac:dyDescent="0.2">
      <c r="B375" s="56" t="s">
        <v>1055</v>
      </c>
      <c r="C375" s="56"/>
      <c r="D375" s="56"/>
      <c r="E375" s="56"/>
      <c r="F375" s="56" t="s">
        <v>382</v>
      </c>
      <c r="G375" s="170">
        <v>78000</v>
      </c>
      <c r="H375" s="175">
        <v>0.1</v>
      </c>
      <c r="I375" s="176">
        <f t="shared" si="2"/>
        <v>7800</v>
      </c>
      <c r="J375" s="178">
        <v>42962</v>
      </c>
      <c r="K375" s="56"/>
      <c r="L375" s="56"/>
    </row>
    <row r="376" spans="2:12" x14ac:dyDescent="0.2">
      <c r="B376" s="56" t="s">
        <v>1056</v>
      </c>
      <c r="C376" s="56"/>
      <c r="D376" s="56"/>
      <c r="E376" s="56"/>
      <c r="F376" s="56" t="s">
        <v>378</v>
      </c>
      <c r="G376" s="170">
        <v>70000</v>
      </c>
      <c r="H376" s="175">
        <v>0.1</v>
      </c>
      <c r="I376" s="176">
        <f t="shared" si="2"/>
        <v>7000</v>
      </c>
      <c r="J376" s="178">
        <v>42965</v>
      </c>
      <c r="K376" s="56"/>
      <c r="L376" s="56"/>
    </row>
    <row r="377" spans="2:12" x14ac:dyDescent="0.2">
      <c r="B377" s="56" t="s">
        <v>1057</v>
      </c>
      <c r="C377" s="56"/>
      <c r="D377" s="56"/>
      <c r="E377" s="56"/>
      <c r="F377" s="56" t="s">
        <v>378</v>
      </c>
      <c r="G377" s="170">
        <v>96000</v>
      </c>
      <c r="H377" s="175">
        <v>0.1</v>
      </c>
      <c r="I377" s="176">
        <f t="shared" si="2"/>
        <v>9600</v>
      </c>
      <c r="J377" s="178">
        <v>42965</v>
      </c>
      <c r="K377" s="56"/>
      <c r="L377" s="56"/>
    </row>
    <row r="378" spans="2:12" x14ac:dyDescent="0.2">
      <c r="B378" s="56" t="s">
        <v>1058</v>
      </c>
      <c r="C378" s="56"/>
      <c r="D378" s="56"/>
      <c r="E378" s="56"/>
      <c r="F378" s="56" t="s">
        <v>378</v>
      </c>
      <c r="G378" s="170">
        <v>48200</v>
      </c>
      <c r="H378" s="175">
        <v>0.1</v>
      </c>
      <c r="I378" s="176">
        <f t="shared" si="2"/>
        <v>4820</v>
      </c>
      <c r="J378" s="178">
        <v>42965</v>
      </c>
      <c r="K378" s="56"/>
      <c r="L378" s="56"/>
    </row>
    <row r="379" spans="2:12" x14ac:dyDescent="0.2">
      <c r="B379" s="56" t="s">
        <v>1059</v>
      </c>
      <c r="C379" s="56"/>
      <c r="D379" s="56"/>
      <c r="E379" s="56"/>
      <c r="F379" s="56" t="s">
        <v>382</v>
      </c>
      <c r="G379" s="170">
        <v>50800</v>
      </c>
      <c r="H379" s="175">
        <v>0.1</v>
      </c>
      <c r="I379" s="176">
        <f t="shared" si="2"/>
        <v>5080</v>
      </c>
      <c r="J379" s="178">
        <v>42968</v>
      </c>
      <c r="K379" s="56"/>
      <c r="L379" s="56"/>
    </row>
    <row r="380" spans="2:12" x14ac:dyDescent="0.2">
      <c r="B380" s="56" t="s">
        <v>1060</v>
      </c>
      <c r="C380" s="56"/>
      <c r="D380" s="56"/>
      <c r="E380" s="56"/>
      <c r="F380" s="56" t="s">
        <v>378</v>
      </c>
      <c r="G380" s="170">
        <v>39200</v>
      </c>
      <c r="H380" s="175">
        <v>0.1</v>
      </c>
      <c r="I380" s="176">
        <f t="shared" si="2"/>
        <v>3920</v>
      </c>
      <c r="J380" s="178">
        <v>42972</v>
      </c>
      <c r="K380" s="56"/>
      <c r="L380" s="56"/>
    </row>
    <row r="381" spans="2:12" x14ac:dyDescent="0.2">
      <c r="B381" s="56" t="s">
        <v>1061</v>
      </c>
      <c r="C381" s="56"/>
      <c r="D381" s="56"/>
      <c r="E381" s="56"/>
      <c r="F381" s="56" t="s">
        <v>378</v>
      </c>
      <c r="G381" s="170">
        <v>168000</v>
      </c>
      <c r="H381" s="175">
        <v>0.1</v>
      </c>
      <c r="I381" s="176">
        <f t="shared" si="2"/>
        <v>16800</v>
      </c>
      <c r="J381" s="178">
        <v>42972</v>
      </c>
      <c r="K381" s="56"/>
      <c r="L381" s="56"/>
    </row>
    <row r="382" spans="2:12" x14ac:dyDescent="0.2">
      <c r="B382" s="56" t="s">
        <v>1062</v>
      </c>
      <c r="C382" s="56"/>
      <c r="D382" s="56"/>
      <c r="E382" s="56"/>
      <c r="F382" s="56" t="s">
        <v>378</v>
      </c>
      <c r="G382" s="170">
        <v>73000</v>
      </c>
      <c r="H382" s="175">
        <v>0.1</v>
      </c>
      <c r="I382" s="176">
        <f t="shared" si="2"/>
        <v>7300</v>
      </c>
      <c r="J382" s="178">
        <v>42972</v>
      </c>
      <c r="K382" s="56"/>
      <c r="L382" s="56"/>
    </row>
    <row r="383" spans="2:12" x14ac:dyDescent="0.2">
      <c r="B383" s="56" t="s">
        <v>1063</v>
      </c>
      <c r="C383" s="56"/>
      <c r="D383" s="56"/>
      <c r="E383" s="56"/>
      <c r="F383" s="56" t="s">
        <v>378</v>
      </c>
      <c r="G383" s="170">
        <v>25000</v>
      </c>
      <c r="H383" s="175">
        <v>0.1</v>
      </c>
      <c r="I383" s="176">
        <f t="shared" si="2"/>
        <v>2500</v>
      </c>
      <c r="J383" s="178">
        <v>42972</v>
      </c>
      <c r="K383" s="56"/>
      <c r="L383" s="56"/>
    </row>
    <row r="384" spans="2:12" x14ac:dyDescent="0.2">
      <c r="B384" s="56" t="s">
        <v>596</v>
      </c>
      <c r="C384" s="56"/>
      <c r="D384" s="56"/>
      <c r="E384" s="56"/>
      <c r="F384" s="56" t="s">
        <v>378</v>
      </c>
      <c r="G384" s="170">
        <v>72000</v>
      </c>
      <c r="H384" s="175">
        <v>0.1</v>
      </c>
      <c r="I384" s="176">
        <f t="shared" si="2"/>
        <v>7200</v>
      </c>
      <c r="J384" s="178">
        <v>42972</v>
      </c>
      <c r="K384" s="56"/>
      <c r="L384" s="56"/>
    </row>
    <row r="385" spans="2:12" x14ac:dyDescent="0.2">
      <c r="B385" s="56" t="s">
        <v>379</v>
      </c>
      <c r="C385" s="56"/>
      <c r="D385" s="56"/>
      <c r="E385" s="56"/>
      <c r="F385" s="56" t="s">
        <v>378</v>
      </c>
      <c r="G385" s="170">
        <v>33300</v>
      </c>
      <c r="H385" s="175">
        <v>0.1</v>
      </c>
      <c r="I385" s="176">
        <f t="shared" ref="I385:I448" si="3">G385*H385</f>
        <v>3330</v>
      </c>
      <c r="J385" s="178">
        <v>42972</v>
      </c>
      <c r="K385" s="56"/>
      <c r="L385" s="56"/>
    </row>
    <row r="386" spans="2:12" x14ac:dyDescent="0.2">
      <c r="B386" s="56" t="s">
        <v>1064</v>
      </c>
      <c r="C386" s="56"/>
      <c r="D386" s="56"/>
      <c r="E386" s="56"/>
      <c r="F386" s="56" t="s">
        <v>378</v>
      </c>
      <c r="G386" s="170">
        <v>36000</v>
      </c>
      <c r="H386" s="175">
        <v>0.1</v>
      </c>
      <c r="I386" s="176">
        <f t="shared" si="3"/>
        <v>3600</v>
      </c>
      <c r="J386" s="178">
        <v>42972</v>
      </c>
      <c r="K386" s="56"/>
      <c r="L386" s="56"/>
    </row>
    <row r="387" spans="2:12" x14ac:dyDescent="0.2">
      <c r="B387" s="56" t="s">
        <v>1064</v>
      </c>
      <c r="C387" s="56"/>
      <c r="D387" s="56"/>
      <c r="E387" s="56"/>
      <c r="F387" s="56" t="s">
        <v>378</v>
      </c>
      <c r="G387" s="170">
        <v>36000</v>
      </c>
      <c r="H387" s="175">
        <v>0.1</v>
      </c>
      <c r="I387" s="176">
        <f t="shared" si="3"/>
        <v>3600</v>
      </c>
      <c r="J387" s="178">
        <v>42972</v>
      </c>
      <c r="K387" s="56"/>
      <c r="L387" s="56"/>
    </row>
    <row r="388" spans="2:12" x14ac:dyDescent="0.2">
      <c r="B388" s="56" t="s">
        <v>1065</v>
      </c>
      <c r="C388" s="56"/>
      <c r="D388" s="56"/>
      <c r="E388" s="56"/>
      <c r="F388" s="56" t="s">
        <v>378</v>
      </c>
      <c r="G388" s="170">
        <v>100000</v>
      </c>
      <c r="H388" s="175">
        <v>0.1</v>
      </c>
      <c r="I388" s="176">
        <f t="shared" si="3"/>
        <v>10000</v>
      </c>
      <c r="J388" s="178">
        <v>42972</v>
      </c>
      <c r="K388" s="56"/>
      <c r="L388" s="56"/>
    </row>
    <row r="389" spans="2:12" x14ac:dyDescent="0.2">
      <c r="B389" s="56" t="s">
        <v>1065</v>
      </c>
      <c r="C389" s="56"/>
      <c r="D389" s="56"/>
      <c r="E389" s="56"/>
      <c r="F389" s="56" t="s">
        <v>378</v>
      </c>
      <c r="G389" s="170">
        <v>100000</v>
      </c>
      <c r="H389" s="175">
        <v>0.1</v>
      </c>
      <c r="I389" s="176">
        <f t="shared" si="3"/>
        <v>10000</v>
      </c>
      <c r="J389" s="178">
        <v>42972</v>
      </c>
      <c r="K389" s="56"/>
      <c r="L389" s="56"/>
    </row>
    <row r="390" spans="2:12" x14ac:dyDescent="0.2">
      <c r="B390" s="56" t="s">
        <v>1065</v>
      </c>
      <c r="C390" s="56"/>
      <c r="D390" s="56"/>
      <c r="E390" s="56"/>
      <c r="F390" s="56" t="s">
        <v>378</v>
      </c>
      <c r="G390" s="170">
        <v>60000</v>
      </c>
      <c r="H390" s="175">
        <v>0.1</v>
      </c>
      <c r="I390" s="176">
        <f t="shared" si="3"/>
        <v>6000</v>
      </c>
      <c r="J390" s="178">
        <v>42972</v>
      </c>
      <c r="K390" s="56"/>
      <c r="L390" s="56"/>
    </row>
    <row r="391" spans="2:12" x14ac:dyDescent="0.2">
      <c r="B391" s="56" t="s">
        <v>1065</v>
      </c>
      <c r="C391" s="56"/>
      <c r="D391" s="56"/>
      <c r="E391" s="56"/>
      <c r="F391" s="56" t="s">
        <v>378</v>
      </c>
      <c r="G391" s="170">
        <v>62500</v>
      </c>
      <c r="H391" s="175">
        <v>0.1</v>
      </c>
      <c r="I391" s="176">
        <f t="shared" si="3"/>
        <v>6250</v>
      </c>
      <c r="J391" s="178">
        <v>42972</v>
      </c>
      <c r="K391" s="56"/>
      <c r="L391" s="56"/>
    </row>
    <row r="392" spans="2:12" x14ac:dyDescent="0.2">
      <c r="B392" s="56" t="s">
        <v>1065</v>
      </c>
      <c r="C392" s="56"/>
      <c r="D392" s="56"/>
      <c r="E392" s="56"/>
      <c r="F392" s="56" t="s">
        <v>378</v>
      </c>
      <c r="G392" s="170">
        <v>87500</v>
      </c>
      <c r="H392" s="175">
        <v>0.1</v>
      </c>
      <c r="I392" s="176">
        <f t="shared" si="3"/>
        <v>8750</v>
      </c>
      <c r="J392" s="178">
        <v>42972</v>
      </c>
      <c r="K392" s="56"/>
      <c r="L392" s="56"/>
    </row>
    <row r="393" spans="2:12" x14ac:dyDescent="0.2">
      <c r="B393" s="56" t="s">
        <v>1066</v>
      </c>
      <c r="C393" s="56"/>
      <c r="D393" s="56"/>
      <c r="E393" s="56"/>
      <c r="F393" s="56" t="s">
        <v>378</v>
      </c>
      <c r="G393" s="170">
        <v>135000</v>
      </c>
      <c r="H393" s="175">
        <v>0.1</v>
      </c>
      <c r="I393" s="176">
        <f t="shared" si="3"/>
        <v>13500</v>
      </c>
      <c r="J393" s="178">
        <v>42972</v>
      </c>
      <c r="K393" s="56"/>
      <c r="L393" s="56"/>
    </row>
    <row r="394" spans="2:12" x14ac:dyDescent="0.2">
      <c r="B394" s="56" t="s">
        <v>1067</v>
      </c>
      <c r="C394" s="56"/>
      <c r="D394" s="56"/>
      <c r="E394" s="56"/>
      <c r="F394" s="56" t="s">
        <v>378</v>
      </c>
      <c r="G394" s="170">
        <v>44500</v>
      </c>
      <c r="H394" s="175">
        <v>0.1</v>
      </c>
      <c r="I394" s="176">
        <f t="shared" si="3"/>
        <v>4450</v>
      </c>
      <c r="J394" s="178">
        <v>42976</v>
      </c>
      <c r="K394" s="56"/>
      <c r="L394" s="56"/>
    </row>
    <row r="395" spans="2:12" x14ac:dyDescent="0.2">
      <c r="B395" s="56" t="s">
        <v>619</v>
      </c>
      <c r="C395" s="56"/>
      <c r="D395" s="56"/>
      <c r="E395" s="56"/>
      <c r="F395" s="56" t="s">
        <v>382</v>
      </c>
      <c r="G395" s="170">
        <v>55000</v>
      </c>
      <c r="H395" s="175">
        <v>0.1</v>
      </c>
      <c r="I395" s="176">
        <f t="shared" si="3"/>
        <v>5500</v>
      </c>
      <c r="J395" s="178">
        <v>42978</v>
      </c>
      <c r="K395" s="56"/>
      <c r="L395" s="56"/>
    </row>
    <row r="396" spans="2:12" x14ac:dyDescent="0.2">
      <c r="B396" s="56" t="s">
        <v>1007</v>
      </c>
      <c r="C396" s="56"/>
      <c r="D396" s="56"/>
      <c r="E396" s="56"/>
      <c r="F396" s="56" t="s">
        <v>378</v>
      </c>
      <c r="G396" s="170">
        <v>201000</v>
      </c>
      <c r="H396" s="175">
        <v>0.1</v>
      </c>
      <c r="I396" s="176">
        <f t="shared" si="3"/>
        <v>20100</v>
      </c>
      <c r="J396" s="178">
        <v>42978</v>
      </c>
      <c r="K396" s="56"/>
      <c r="L396" s="56"/>
    </row>
    <row r="397" spans="2:12" x14ac:dyDescent="0.2">
      <c r="B397" s="56" t="s">
        <v>510</v>
      </c>
      <c r="C397" s="56"/>
      <c r="D397" s="56"/>
      <c r="E397" s="56"/>
      <c r="F397" s="56" t="s">
        <v>378</v>
      </c>
      <c r="G397" s="170">
        <v>35000</v>
      </c>
      <c r="H397" s="175">
        <v>0.1</v>
      </c>
      <c r="I397" s="176">
        <f t="shared" si="3"/>
        <v>3500</v>
      </c>
      <c r="J397" s="178">
        <v>42978</v>
      </c>
      <c r="K397" s="56"/>
      <c r="L397" s="56"/>
    </row>
    <row r="398" spans="2:12" x14ac:dyDescent="0.2">
      <c r="B398" s="56" t="s">
        <v>510</v>
      </c>
      <c r="C398" s="56"/>
      <c r="D398" s="56"/>
      <c r="E398" s="56"/>
      <c r="F398" s="56" t="s">
        <v>378</v>
      </c>
      <c r="G398" s="170">
        <v>50000</v>
      </c>
      <c r="H398" s="175">
        <v>0.1</v>
      </c>
      <c r="I398" s="176">
        <f t="shared" si="3"/>
        <v>5000</v>
      </c>
      <c r="J398" s="178">
        <v>42978</v>
      </c>
      <c r="K398" s="56"/>
      <c r="L398" s="56"/>
    </row>
    <row r="399" spans="2:12" x14ac:dyDescent="0.2">
      <c r="B399" s="56" t="s">
        <v>989</v>
      </c>
      <c r="C399" s="56"/>
      <c r="D399" s="56"/>
      <c r="E399" s="56"/>
      <c r="F399" s="56" t="s">
        <v>378</v>
      </c>
      <c r="G399" s="170">
        <v>47000</v>
      </c>
      <c r="H399" s="175">
        <v>0.1</v>
      </c>
      <c r="I399" s="176">
        <f t="shared" si="3"/>
        <v>4700</v>
      </c>
      <c r="J399" s="178">
        <v>42978</v>
      </c>
      <c r="K399" s="56"/>
      <c r="L399" s="56"/>
    </row>
    <row r="400" spans="2:12" x14ac:dyDescent="0.2">
      <c r="B400" s="56" t="s">
        <v>989</v>
      </c>
      <c r="C400" s="56"/>
      <c r="D400" s="56"/>
      <c r="E400" s="56"/>
      <c r="F400" s="56" t="s">
        <v>378</v>
      </c>
      <c r="G400" s="170">
        <v>47000</v>
      </c>
      <c r="H400" s="175">
        <v>0.1</v>
      </c>
      <c r="I400" s="176">
        <f t="shared" si="3"/>
        <v>4700</v>
      </c>
      <c r="J400" s="178">
        <v>42978</v>
      </c>
      <c r="K400" s="56"/>
      <c r="L400" s="56"/>
    </row>
    <row r="401" spans="2:12" x14ac:dyDescent="0.2">
      <c r="B401" s="56" t="s">
        <v>1068</v>
      </c>
      <c r="C401" s="56"/>
      <c r="D401" s="56"/>
      <c r="E401" s="56"/>
      <c r="F401" s="56" t="s">
        <v>378</v>
      </c>
      <c r="G401" s="170">
        <v>57000</v>
      </c>
      <c r="H401" s="175">
        <v>0.1</v>
      </c>
      <c r="I401" s="176">
        <f t="shared" si="3"/>
        <v>5700</v>
      </c>
      <c r="J401" s="178">
        <v>42978</v>
      </c>
      <c r="K401" s="56"/>
      <c r="L401" s="56"/>
    </row>
    <row r="402" spans="2:12" x14ac:dyDescent="0.2">
      <c r="B402" s="56" t="s">
        <v>1068</v>
      </c>
      <c r="C402" s="56"/>
      <c r="D402" s="56"/>
      <c r="E402" s="56"/>
      <c r="F402" s="56" t="s">
        <v>378</v>
      </c>
      <c r="G402" s="170">
        <v>57000</v>
      </c>
      <c r="H402" s="175">
        <v>0.1</v>
      </c>
      <c r="I402" s="176">
        <f t="shared" si="3"/>
        <v>5700</v>
      </c>
      <c r="J402" s="178">
        <v>42978</v>
      </c>
      <c r="K402" s="56"/>
      <c r="L402" s="56"/>
    </row>
    <row r="403" spans="2:12" x14ac:dyDescent="0.2">
      <c r="B403" s="56" t="s">
        <v>1069</v>
      </c>
      <c r="C403" s="56"/>
      <c r="D403" s="56"/>
      <c r="E403" s="56"/>
      <c r="F403" s="56" t="s">
        <v>382</v>
      </c>
      <c r="G403" s="170">
        <v>240000</v>
      </c>
      <c r="H403" s="175">
        <v>0.1</v>
      </c>
      <c r="I403" s="176">
        <f t="shared" si="3"/>
        <v>24000</v>
      </c>
      <c r="J403" s="178">
        <v>42978</v>
      </c>
      <c r="K403" s="56"/>
      <c r="L403" s="56"/>
    </row>
    <row r="404" spans="2:12" x14ac:dyDescent="0.2">
      <c r="B404" s="56" t="s">
        <v>1070</v>
      </c>
      <c r="C404" s="56"/>
      <c r="D404" s="56"/>
      <c r="E404" s="56"/>
      <c r="F404" s="56" t="s">
        <v>378</v>
      </c>
      <c r="G404" s="170">
        <v>300000</v>
      </c>
      <c r="H404" s="175">
        <v>0.1</v>
      </c>
      <c r="I404" s="176">
        <f t="shared" si="3"/>
        <v>30000</v>
      </c>
      <c r="J404" s="178">
        <v>42978</v>
      </c>
      <c r="K404" s="56"/>
      <c r="L404" s="56"/>
    </row>
    <row r="405" spans="2:12" x14ac:dyDescent="0.2">
      <c r="B405" s="56" t="s">
        <v>1070</v>
      </c>
      <c r="C405" s="56"/>
      <c r="D405" s="56"/>
      <c r="E405" s="56"/>
      <c r="F405" s="56" t="s">
        <v>382</v>
      </c>
      <c r="G405" s="170">
        <v>300000</v>
      </c>
      <c r="H405" s="175">
        <v>0.1</v>
      </c>
      <c r="I405" s="176">
        <f t="shared" si="3"/>
        <v>30000</v>
      </c>
      <c r="J405" s="178">
        <v>42978</v>
      </c>
      <c r="K405" s="56"/>
      <c r="L405" s="56"/>
    </row>
    <row r="406" spans="2:12" x14ac:dyDescent="0.2">
      <c r="B406" s="56" t="s">
        <v>1070</v>
      </c>
      <c r="C406" s="56"/>
      <c r="D406" s="56"/>
      <c r="E406" s="56"/>
      <c r="F406" s="56" t="s">
        <v>378</v>
      </c>
      <c r="G406" s="170">
        <v>47000</v>
      </c>
      <c r="H406" s="175">
        <v>0.1</v>
      </c>
      <c r="I406" s="176">
        <f t="shared" si="3"/>
        <v>4700</v>
      </c>
      <c r="J406" s="178">
        <v>42978</v>
      </c>
      <c r="K406" s="56"/>
      <c r="L406" s="56"/>
    </row>
    <row r="407" spans="2:12" x14ac:dyDescent="0.2">
      <c r="B407" s="56" t="s">
        <v>1071</v>
      </c>
      <c r="C407" s="56"/>
      <c r="D407" s="56"/>
      <c r="E407" s="56"/>
      <c r="F407" s="56" t="s">
        <v>378</v>
      </c>
      <c r="G407" s="170">
        <v>60000</v>
      </c>
      <c r="H407" s="175">
        <v>0.1</v>
      </c>
      <c r="I407" s="176">
        <f t="shared" si="3"/>
        <v>6000</v>
      </c>
      <c r="J407" s="178">
        <v>42978</v>
      </c>
      <c r="K407" s="56"/>
      <c r="L407" s="56"/>
    </row>
    <row r="408" spans="2:12" x14ac:dyDescent="0.2">
      <c r="B408" s="56" t="s">
        <v>1072</v>
      </c>
      <c r="C408" s="56"/>
      <c r="D408" s="56"/>
      <c r="E408" s="56"/>
      <c r="F408" s="56" t="s">
        <v>378</v>
      </c>
      <c r="G408" s="170">
        <v>100000</v>
      </c>
      <c r="H408" s="175">
        <v>0.1</v>
      </c>
      <c r="I408" s="176">
        <f t="shared" si="3"/>
        <v>10000</v>
      </c>
      <c r="J408" s="178">
        <v>42978</v>
      </c>
      <c r="K408" s="56"/>
      <c r="L408" s="56"/>
    </row>
    <row r="409" spans="2:12" x14ac:dyDescent="0.2">
      <c r="B409" s="56" t="s">
        <v>1073</v>
      </c>
      <c r="C409" s="56"/>
      <c r="D409" s="56"/>
      <c r="E409" s="56"/>
      <c r="F409" s="56" t="s">
        <v>378</v>
      </c>
      <c r="G409" s="170">
        <v>90000</v>
      </c>
      <c r="H409" s="175">
        <v>0.1</v>
      </c>
      <c r="I409" s="176">
        <f t="shared" si="3"/>
        <v>9000</v>
      </c>
      <c r="J409" s="178">
        <v>42978</v>
      </c>
      <c r="K409" s="56"/>
      <c r="L409" s="56"/>
    </row>
    <row r="410" spans="2:12" x14ac:dyDescent="0.2">
      <c r="B410" s="56" t="s">
        <v>1073</v>
      </c>
      <c r="C410" s="56"/>
      <c r="D410" s="56"/>
      <c r="E410" s="56"/>
      <c r="F410" s="56" t="s">
        <v>378</v>
      </c>
      <c r="G410" s="170">
        <v>40000</v>
      </c>
      <c r="H410" s="175">
        <v>0.1</v>
      </c>
      <c r="I410" s="176">
        <f t="shared" si="3"/>
        <v>4000</v>
      </c>
      <c r="J410" s="178">
        <v>42978</v>
      </c>
      <c r="K410" s="56"/>
      <c r="L410" s="56"/>
    </row>
    <row r="411" spans="2:12" x14ac:dyDescent="0.2">
      <c r="B411" s="56" t="s">
        <v>1074</v>
      </c>
      <c r="C411" s="56"/>
      <c r="D411" s="56"/>
      <c r="E411" s="56"/>
      <c r="F411" s="56" t="s">
        <v>378</v>
      </c>
      <c r="G411" s="170">
        <v>150000</v>
      </c>
      <c r="H411" s="175">
        <v>0.1</v>
      </c>
      <c r="I411" s="176">
        <f t="shared" si="3"/>
        <v>15000</v>
      </c>
      <c r="J411" s="178">
        <v>42978</v>
      </c>
      <c r="K411" s="56"/>
      <c r="L411" s="56"/>
    </row>
    <row r="412" spans="2:12" x14ac:dyDescent="0.2">
      <c r="B412" s="56" t="s">
        <v>1074</v>
      </c>
      <c r="C412" s="56"/>
      <c r="D412" s="56"/>
      <c r="E412" s="56"/>
      <c r="F412" s="56" t="s">
        <v>378</v>
      </c>
      <c r="G412" s="170">
        <v>120000</v>
      </c>
      <c r="H412" s="175">
        <v>0.1</v>
      </c>
      <c r="I412" s="176">
        <f t="shared" si="3"/>
        <v>12000</v>
      </c>
      <c r="J412" s="178">
        <v>42978</v>
      </c>
      <c r="K412" s="56"/>
      <c r="L412" s="56"/>
    </row>
    <row r="413" spans="2:12" x14ac:dyDescent="0.2">
      <c r="B413" s="56" t="s">
        <v>1074</v>
      </c>
      <c r="C413" s="56"/>
      <c r="D413" s="56"/>
      <c r="E413" s="56"/>
      <c r="F413" s="56" t="s">
        <v>378</v>
      </c>
      <c r="G413" s="170">
        <v>312000</v>
      </c>
      <c r="H413" s="175">
        <v>0.1</v>
      </c>
      <c r="I413" s="176">
        <f t="shared" si="3"/>
        <v>31200</v>
      </c>
      <c r="J413" s="178">
        <v>42978</v>
      </c>
      <c r="K413" s="56"/>
      <c r="L413" s="56"/>
    </row>
    <row r="414" spans="2:12" x14ac:dyDescent="0.2">
      <c r="B414" s="56" t="s">
        <v>1075</v>
      </c>
      <c r="C414" s="56"/>
      <c r="D414" s="56"/>
      <c r="E414" s="56"/>
      <c r="F414" s="56" t="s">
        <v>378</v>
      </c>
      <c r="G414" s="170">
        <v>46000</v>
      </c>
      <c r="H414" s="175">
        <v>0.1</v>
      </c>
      <c r="I414" s="176">
        <f t="shared" si="3"/>
        <v>4600</v>
      </c>
      <c r="J414" s="178">
        <v>42978</v>
      </c>
      <c r="K414" s="56"/>
      <c r="L414" s="56"/>
    </row>
    <row r="415" spans="2:12" x14ac:dyDescent="0.2">
      <c r="B415" s="56" t="s">
        <v>1075</v>
      </c>
      <c r="C415" s="56"/>
      <c r="D415" s="56"/>
      <c r="E415" s="56"/>
      <c r="F415" s="56" t="s">
        <v>378</v>
      </c>
      <c r="G415" s="170">
        <v>46000</v>
      </c>
      <c r="H415" s="175">
        <v>0.1</v>
      </c>
      <c r="I415" s="176">
        <f t="shared" si="3"/>
        <v>4600</v>
      </c>
      <c r="J415" s="178">
        <v>42978</v>
      </c>
      <c r="K415" s="56"/>
      <c r="L415" s="56"/>
    </row>
    <row r="416" spans="2:12" x14ac:dyDescent="0.2">
      <c r="B416" s="56" t="s">
        <v>1076</v>
      </c>
      <c r="C416" s="56"/>
      <c r="D416" s="56"/>
      <c r="E416" s="56"/>
      <c r="F416" s="56" t="s">
        <v>378</v>
      </c>
      <c r="G416" s="170">
        <v>80000</v>
      </c>
      <c r="H416" s="175">
        <v>0.1</v>
      </c>
      <c r="I416" s="176">
        <f t="shared" si="3"/>
        <v>8000</v>
      </c>
      <c r="J416" s="178">
        <v>42978</v>
      </c>
      <c r="K416" s="56"/>
      <c r="L416" s="56"/>
    </row>
    <row r="417" spans="2:12" x14ac:dyDescent="0.2">
      <c r="B417" s="56" t="s">
        <v>1077</v>
      </c>
      <c r="C417" s="56"/>
      <c r="D417" s="56"/>
      <c r="E417" s="56"/>
      <c r="F417" s="56" t="s">
        <v>378</v>
      </c>
      <c r="G417" s="170">
        <v>93580</v>
      </c>
      <c r="H417" s="175">
        <v>0.1</v>
      </c>
      <c r="I417" s="176">
        <f t="shared" si="3"/>
        <v>9358</v>
      </c>
      <c r="J417" s="178">
        <v>42978</v>
      </c>
      <c r="K417" s="56"/>
      <c r="L417" s="56"/>
    </row>
    <row r="418" spans="2:12" x14ac:dyDescent="0.2">
      <c r="B418" s="56" t="s">
        <v>1077</v>
      </c>
      <c r="C418" s="56"/>
      <c r="D418" s="56"/>
      <c r="E418" s="56"/>
      <c r="F418" s="56" t="s">
        <v>378</v>
      </c>
      <c r="G418" s="170">
        <v>25000</v>
      </c>
      <c r="H418" s="175">
        <v>0.1</v>
      </c>
      <c r="I418" s="176">
        <f t="shared" si="3"/>
        <v>2500</v>
      </c>
      <c r="J418" s="178">
        <v>42978</v>
      </c>
      <c r="K418" s="56"/>
      <c r="L418" s="56"/>
    </row>
    <row r="419" spans="2:12" x14ac:dyDescent="0.2">
      <c r="B419" s="56" t="s">
        <v>1077</v>
      </c>
      <c r="C419" s="56"/>
      <c r="D419" s="56"/>
      <c r="E419" s="56"/>
      <c r="F419" s="56" t="s">
        <v>378</v>
      </c>
      <c r="G419" s="170">
        <v>24000</v>
      </c>
      <c r="H419" s="175">
        <v>0.1</v>
      </c>
      <c r="I419" s="176">
        <f t="shared" si="3"/>
        <v>2400</v>
      </c>
      <c r="J419" s="178">
        <v>42978</v>
      </c>
      <c r="K419" s="56"/>
      <c r="L419" s="56"/>
    </row>
    <row r="420" spans="2:12" x14ac:dyDescent="0.2">
      <c r="B420" s="56" t="s">
        <v>1078</v>
      </c>
      <c r="C420" s="56"/>
      <c r="D420" s="56"/>
      <c r="E420" s="56"/>
      <c r="F420" s="56" t="s">
        <v>378</v>
      </c>
      <c r="G420" s="170">
        <v>300000</v>
      </c>
      <c r="H420" s="175">
        <v>0.1</v>
      </c>
      <c r="I420" s="176">
        <f t="shared" si="3"/>
        <v>30000</v>
      </c>
      <c r="J420" s="178">
        <v>42978</v>
      </c>
      <c r="K420" s="56"/>
      <c r="L420" s="56"/>
    </row>
    <row r="421" spans="2:12" x14ac:dyDescent="0.2">
      <c r="B421" s="56" t="s">
        <v>1078</v>
      </c>
      <c r="C421" s="56"/>
      <c r="D421" s="56"/>
      <c r="E421" s="56"/>
      <c r="F421" s="56" t="s">
        <v>378</v>
      </c>
      <c r="G421" s="170">
        <v>2177000</v>
      </c>
      <c r="H421" s="175">
        <v>0.1</v>
      </c>
      <c r="I421" s="176">
        <f t="shared" si="3"/>
        <v>217700</v>
      </c>
      <c r="J421" s="178">
        <v>42978</v>
      </c>
      <c r="K421" s="56"/>
      <c r="L421" s="56"/>
    </row>
    <row r="422" spans="2:12" x14ac:dyDescent="0.2">
      <c r="B422" s="56" t="s">
        <v>1079</v>
      </c>
      <c r="C422" s="56"/>
      <c r="D422" s="56"/>
      <c r="E422" s="56"/>
      <c r="F422" s="56" t="s">
        <v>378</v>
      </c>
      <c r="G422" s="170">
        <v>120000</v>
      </c>
      <c r="H422" s="175">
        <v>0.1</v>
      </c>
      <c r="I422" s="176">
        <f t="shared" si="3"/>
        <v>12000</v>
      </c>
      <c r="J422" s="178">
        <v>42978</v>
      </c>
      <c r="K422" s="56"/>
      <c r="L422" s="56"/>
    </row>
    <row r="423" spans="2:12" x14ac:dyDescent="0.2">
      <c r="B423" s="56" t="s">
        <v>1079</v>
      </c>
      <c r="C423" s="56"/>
      <c r="D423" s="56"/>
      <c r="E423" s="56"/>
      <c r="F423" s="56" t="s">
        <v>378</v>
      </c>
      <c r="G423" s="170">
        <v>720000</v>
      </c>
      <c r="H423" s="175">
        <v>0.1</v>
      </c>
      <c r="I423" s="176">
        <f t="shared" si="3"/>
        <v>72000</v>
      </c>
      <c r="J423" s="178">
        <v>42978</v>
      </c>
      <c r="K423" s="56"/>
      <c r="L423" s="56"/>
    </row>
    <row r="424" spans="2:12" x14ac:dyDescent="0.2">
      <c r="B424" s="56" t="s">
        <v>1064</v>
      </c>
      <c r="C424" s="56"/>
      <c r="D424" s="56"/>
      <c r="E424" s="56"/>
      <c r="F424" s="56" t="s">
        <v>382</v>
      </c>
      <c r="G424" s="170">
        <v>70000</v>
      </c>
      <c r="H424" s="175">
        <v>0.1</v>
      </c>
      <c r="I424" s="176">
        <f t="shared" si="3"/>
        <v>7000</v>
      </c>
      <c r="J424" s="178">
        <v>42978</v>
      </c>
      <c r="K424" s="56"/>
      <c r="L424" s="56"/>
    </row>
    <row r="425" spans="2:12" x14ac:dyDescent="0.2">
      <c r="B425" s="56" t="s">
        <v>1080</v>
      </c>
      <c r="C425" s="56"/>
      <c r="D425" s="56"/>
      <c r="E425" s="56"/>
      <c r="F425" s="56" t="s">
        <v>378</v>
      </c>
      <c r="G425" s="170">
        <v>60000</v>
      </c>
      <c r="H425" s="175">
        <v>0.1</v>
      </c>
      <c r="I425" s="176">
        <f t="shared" si="3"/>
        <v>6000</v>
      </c>
      <c r="J425" s="178">
        <v>42978</v>
      </c>
      <c r="K425" s="56"/>
      <c r="L425" s="56"/>
    </row>
    <row r="426" spans="2:12" x14ac:dyDescent="0.2">
      <c r="B426" s="56" t="s">
        <v>1081</v>
      </c>
      <c r="C426" s="56"/>
      <c r="D426" s="56"/>
      <c r="E426" s="56"/>
      <c r="F426" s="56" t="s">
        <v>412</v>
      </c>
      <c r="G426" s="170">
        <v>51900</v>
      </c>
      <c r="H426" s="175">
        <v>0.1</v>
      </c>
      <c r="I426" s="176">
        <f t="shared" si="3"/>
        <v>5190</v>
      </c>
      <c r="J426" s="178">
        <v>42978</v>
      </c>
      <c r="K426" s="56"/>
      <c r="L426" s="56"/>
    </row>
    <row r="427" spans="2:12" x14ac:dyDescent="0.2">
      <c r="B427" s="56" t="s">
        <v>1082</v>
      </c>
      <c r="C427" s="56"/>
      <c r="D427" s="56"/>
      <c r="E427" s="56"/>
      <c r="F427" s="56" t="s">
        <v>378</v>
      </c>
      <c r="G427" s="170">
        <v>96000</v>
      </c>
      <c r="H427" s="175">
        <v>0.1</v>
      </c>
      <c r="I427" s="176">
        <f t="shared" si="3"/>
        <v>9600</v>
      </c>
      <c r="J427" s="178">
        <v>42978</v>
      </c>
      <c r="K427" s="56"/>
      <c r="L427" s="56"/>
    </row>
    <row r="428" spans="2:12" x14ac:dyDescent="0.2">
      <c r="B428" s="56" t="s">
        <v>1083</v>
      </c>
      <c r="C428" s="56"/>
      <c r="D428" s="56"/>
      <c r="E428" s="56"/>
      <c r="F428" s="56" t="s">
        <v>378</v>
      </c>
      <c r="G428" s="170">
        <v>23700</v>
      </c>
      <c r="H428" s="175">
        <v>0.1</v>
      </c>
      <c r="I428" s="176">
        <f t="shared" si="3"/>
        <v>2370</v>
      </c>
      <c r="J428" s="178">
        <v>42978</v>
      </c>
      <c r="K428" s="56"/>
      <c r="L428" s="56"/>
    </row>
    <row r="429" spans="2:12" x14ac:dyDescent="0.2">
      <c r="B429" s="56" t="s">
        <v>1083</v>
      </c>
      <c r="C429" s="56"/>
      <c r="D429" s="56"/>
      <c r="E429" s="56"/>
      <c r="F429" s="56" t="s">
        <v>378</v>
      </c>
      <c r="G429" s="170">
        <v>45000</v>
      </c>
      <c r="H429" s="175">
        <v>0.1</v>
      </c>
      <c r="I429" s="176">
        <f t="shared" si="3"/>
        <v>4500</v>
      </c>
      <c r="J429" s="178">
        <v>42978</v>
      </c>
      <c r="K429" s="56"/>
      <c r="L429" s="56"/>
    </row>
    <row r="430" spans="2:12" x14ac:dyDescent="0.2">
      <c r="B430" s="56" t="s">
        <v>1083</v>
      </c>
      <c r="C430" s="56"/>
      <c r="D430" s="56"/>
      <c r="E430" s="56"/>
      <c r="F430" s="56" t="s">
        <v>378</v>
      </c>
      <c r="G430" s="170">
        <v>110000</v>
      </c>
      <c r="H430" s="175">
        <v>0.1</v>
      </c>
      <c r="I430" s="176">
        <f t="shared" si="3"/>
        <v>11000</v>
      </c>
      <c r="J430" s="178">
        <v>42978</v>
      </c>
      <c r="K430" s="56"/>
      <c r="L430" s="56"/>
    </row>
    <row r="431" spans="2:12" x14ac:dyDescent="0.2">
      <c r="B431" s="56" t="s">
        <v>1084</v>
      </c>
      <c r="C431" s="56"/>
      <c r="D431" s="56"/>
      <c r="E431" s="56"/>
      <c r="F431" s="56" t="s">
        <v>378</v>
      </c>
      <c r="G431" s="170">
        <v>96000</v>
      </c>
      <c r="H431" s="175">
        <v>0.1</v>
      </c>
      <c r="I431" s="176">
        <f t="shared" si="3"/>
        <v>9600</v>
      </c>
      <c r="J431" s="178">
        <v>42978</v>
      </c>
      <c r="K431" s="56"/>
      <c r="L431" s="56"/>
    </row>
    <row r="432" spans="2:12" x14ac:dyDescent="0.2">
      <c r="B432" s="56" t="s">
        <v>1085</v>
      </c>
      <c r="C432" s="56"/>
      <c r="D432" s="56"/>
      <c r="E432" s="56"/>
      <c r="F432" s="56" t="s">
        <v>378</v>
      </c>
      <c r="G432" s="170">
        <v>456000</v>
      </c>
      <c r="H432" s="175">
        <v>0.1</v>
      </c>
      <c r="I432" s="176">
        <f t="shared" si="3"/>
        <v>45600</v>
      </c>
      <c r="J432" s="178">
        <v>42993</v>
      </c>
      <c r="K432" s="56"/>
      <c r="L432" s="56"/>
    </row>
    <row r="433" spans="2:12" x14ac:dyDescent="0.2">
      <c r="B433" s="56" t="s">
        <v>1086</v>
      </c>
      <c r="C433" s="56"/>
      <c r="D433" s="56"/>
      <c r="E433" s="56"/>
      <c r="F433" s="56" t="s">
        <v>378</v>
      </c>
      <c r="G433" s="170">
        <v>38000</v>
      </c>
      <c r="H433" s="175">
        <v>0.1</v>
      </c>
      <c r="I433" s="176">
        <f t="shared" si="3"/>
        <v>3800</v>
      </c>
      <c r="J433" s="178">
        <v>43007</v>
      </c>
      <c r="K433" s="56"/>
      <c r="L433" s="56"/>
    </row>
    <row r="434" spans="2:12" x14ac:dyDescent="0.2">
      <c r="B434" s="56" t="s">
        <v>1086</v>
      </c>
      <c r="C434" s="56"/>
      <c r="D434" s="56"/>
      <c r="E434" s="56"/>
      <c r="F434" s="56" t="s">
        <v>378</v>
      </c>
      <c r="G434" s="170">
        <v>38000</v>
      </c>
      <c r="H434" s="175">
        <v>0.1</v>
      </c>
      <c r="I434" s="176">
        <f t="shared" si="3"/>
        <v>3800</v>
      </c>
      <c r="J434" s="178">
        <v>43007</v>
      </c>
      <c r="K434" s="56"/>
      <c r="L434" s="56"/>
    </row>
    <row r="435" spans="2:12" x14ac:dyDescent="0.2">
      <c r="B435" s="56" t="s">
        <v>1086</v>
      </c>
      <c r="C435" s="56"/>
      <c r="D435" s="56"/>
      <c r="E435" s="56"/>
      <c r="F435" s="56" t="s">
        <v>378</v>
      </c>
      <c r="G435" s="170">
        <v>38000</v>
      </c>
      <c r="H435" s="175">
        <v>0.1</v>
      </c>
      <c r="I435" s="176">
        <f t="shared" si="3"/>
        <v>3800</v>
      </c>
      <c r="J435" s="178">
        <v>43007</v>
      </c>
      <c r="K435" s="56"/>
      <c r="L435" s="56"/>
    </row>
    <row r="436" spans="2:12" x14ac:dyDescent="0.2">
      <c r="B436" s="56" t="s">
        <v>1087</v>
      </c>
      <c r="C436" s="56"/>
      <c r="D436" s="56"/>
      <c r="E436" s="56"/>
      <c r="F436" s="56" t="s">
        <v>378</v>
      </c>
      <c r="G436" s="170">
        <v>540000</v>
      </c>
      <c r="H436" s="175">
        <v>0.1</v>
      </c>
      <c r="I436" s="176">
        <f t="shared" si="3"/>
        <v>54000</v>
      </c>
      <c r="J436" s="178">
        <v>43007</v>
      </c>
      <c r="K436" s="56"/>
      <c r="L436" s="56"/>
    </row>
    <row r="437" spans="2:12" x14ac:dyDescent="0.2">
      <c r="B437" s="56" t="s">
        <v>1088</v>
      </c>
      <c r="C437" s="56"/>
      <c r="D437" s="56"/>
      <c r="E437" s="56"/>
      <c r="F437" s="56" t="s">
        <v>378</v>
      </c>
      <c r="G437" s="170">
        <v>52800</v>
      </c>
      <c r="H437" s="175">
        <v>0.1</v>
      </c>
      <c r="I437" s="176">
        <f t="shared" si="3"/>
        <v>5280</v>
      </c>
      <c r="J437" s="178">
        <v>43007</v>
      </c>
      <c r="K437" s="56"/>
      <c r="L437" s="56"/>
    </row>
    <row r="438" spans="2:12" x14ac:dyDescent="0.2">
      <c r="B438" s="56" t="s">
        <v>1088</v>
      </c>
      <c r="C438" s="56"/>
      <c r="D438" s="56"/>
      <c r="E438" s="56"/>
      <c r="F438" s="56" t="s">
        <v>378</v>
      </c>
      <c r="G438" s="170">
        <v>44000</v>
      </c>
      <c r="H438" s="175">
        <v>0.1</v>
      </c>
      <c r="I438" s="176">
        <f t="shared" si="3"/>
        <v>4400</v>
      </c>
      <c r="J438" s="178">
        <v>43007</v>
      </c>
      <c r="K438" s="56"/>
      <c r="L438" s="56"/>
    </row>
    <row r="439" spans="2:12" x14ac:dyDescent="0.2">
      <c r="B439" s="56" t="s">
        <v>1089</v>
      </c>
      <c r="C439" s="56"/>
      <c r="D439" s="56"/>
      <c r="E439" s="56"/>
      <c r="F439" s="56" t="s">
        <v>378</v>
      </c>
      <c r="G439" s="170">
        <v>550000</v>
      </c>
      <c r="H439" s="175">
        <v>0.1</v>
      </c>
      <c r="I439" s="176">
        <f t="shared" si="3"/>
        <v>55000</v>
      </c>
      <c r="J439" s="178">
        <v>43007</v>
      </c>
      <c r="K439" s="56"/>
      <c r="L439" s="56"/>
    </row>
    <row r="440" spans="2:12" x14ac:dyDescent="0.2">
      <c r="B440" s="56" t="s">
        <v>1007</v>
      </c>
      <c r="C440" s="56"/>
      <c r="D440" s="56"/>
      <c r="E440" s="56"/>
      <c r="F440" s="56" t="s">
        <v>378</v>
      </c>
      <c r="G440" s="170">
        <v>32000</v>
      </c>
      <c r="H440" s="175">
        <v>0.1</v>
      </c>
      <c r="I440" s="176">
        <f t="shared" si="3"/>
        <v>3200</v>
      </c>
      <c r="J440" s="178">
        <v>43008</v>
      </c>
      <c r="K440" s="56"/>
      <c r="L440" s="56"/>
    </row>
    <row r="441" spans="2:12" x14ac:dyDescent="0.2">
      <c r="B441" s="56" t="s">
        <v>1090</v>
      </c>
      <c r="C441" s="56"/>
      <c r="D441" s="56"/>
      <c r="E441" s="56"/>
      <c r="F441" s="56" t="s">
        <v>378</v>
      </c>
      <c r="G441" s="170">
        <v>909000</v>
      </c>
      <c r="H441" s="175">
        <v>0.1</v>
      </c>
      <c r="I441" s="176">
        <f t="shared" si="3"/>
        <v>90900</v>
      </c>
      <c r="J441" s="178">
        <v>43008</v>
      </c>
      <c r="K441" s="56"/>
      <c r="L441" s="56"/>
    </row>
    <row r="442" spans="2:12" x14ac:dyDescent="0.2">
      <c r="B442" s="56" t="s">
        <v>1091</v>
      </c>
      <c r="C442" s="56"/>
      <c r="D442" s="56"/>
      <c r="E442" s="56"/>
      <c r="F442" s="56" t="s">
        <v>382</v>
      </c>
      <c r="G442" s="170">
        <v>1750000</v>
      </c>
      <c r="H442" s="175">
        <v>0.1</v>
      </c>
      <c r="I442" s="176">
        <f t="shared" si="3"/>
        <v>175000</v>
      </c>
      <c r="J442" s="178">
        <v>43008</v>
      </c>
      <c r="K442" s="56"/>
      <c r="L442" s="56"/>
    </row>
    <row r="443" spans="2:12" x14ac:dyDescent="0.2">
      <c r="B443" s="56" t="s">
        <v>1092</v>
      </c>
      <c r="C443" s="56"/>
      <c r="D443" s="56"/>
      <c r="E443" s="56"/>
      <c r="F443" s="56" t="s">
        <v>382</v>
      </c>
      <c r="G443" s="170">
        <v>960000</v>
      </c>
      <c r="H443" s="175">
        <v>0.1</v>
      </c>
      <c r="I443" s="176">
        <f t="shared" si="3"/>
        <v>96000</v>
      </c>
      <c r="J443" s="178">
        <v>43008</v>
      </c>
      <c r="K443" s="56"/>
      <c r="L443" s="56"/>
    </row>
    <row r="444" spans="2:12" x14ac:dyDescent="0.2">
      <c r="B444" s="56" t="s">
        <v>641</v>
      </c>
      <c r="C444" s="56"/>
      <c r="D444" s="56"/>
      <c r="E444" s="56"/>
      <c r="F444" s="56" t="s">
        <v>378</v>
      </c>
      <c r="G444" s="170">
        <v>238950</v>
      </c>
      <c r="H444" s="175">
        <v>0.1</v>
      </c>
      <c r="I444" s="176">
        <f t="shared" si="3"/>
        <v>23895</v>
      </c>
      <c r="J444" s="178">
        <v>43026</v>
      </c>
      <c r="K444" s="56"/>
      <c r="L444" s="56"/>
    </row>
    <row r="445" spans="2:12" x14ac:dyDescent="0.2">
      <c r="B445" s="56" t="s">
        <v>588</v>
      </c>
      <c r="C445" s="56"/>
      <c r="D445" s="56"/>
      <c r="E445" s="56"/>
      <c r="F445" s="56" t="s">
        <v>382</v>
      </c>
      <c r="G445" s="170">
        <v>229500</v>
      </c>
      <c r="H445" s="175">
        <v>0.1</v>
      </c>
      <c r="I445" s="176">
        <f t="shared" si="3"/>
        <v>22950</v>
      </c>
      <c r="J445" s="178">
        <v>43039</v>
      </c>
      <c r="K445" s="56"/>
      <c r="L445" s="56"/>
    </row>
    <row r="446" spans="2:12" x14ac:dyDescent="0.2">
      <c r="B446" s="56" t="s">
        <v>1093</v>
      </c>
      <c r="C446" s="56"/>
      <c r="D446" s="56"/>
      <c r="E446" s="56"/>
      <c r="F446" s="56" t="s">
        <v>378</v>
      </c>
      <c r="G446" s="170">
        <v>223500</v>
      </c>
      <c r="H446" s="175">
        <v>0.1</v>
      </c>
      <c r="I446" s="176">
        <f t="shared" si="3"/>
        <v>22350</v>
      </c>
      <c r="J446" s="178">
        <v>43039</v>
      </c>
      <c r="K446" s="56"/>
      <c r="L446" s="56"/>
    </row>
    <row r="447" spans="2:12" x14ac:dyDescent="0.2">
      <c r="B447" s="56" t="s">
        <v>1094</v>
      </c>
      <c r="C447" s="56"/>
      <c r="D447" s="56"/>
      <c r="E447" s="56"/>
      <c r="F447" s="56" t="s">
        <v>378</v>
      </c>
      <c r="G447" s="170">
        <v>90000</v>
      </c>
      <c r="H447" s="175">
        <v>0.1</v>
      </c>
      <c r="I447" s="176">
        <f t="shared" si="3"/>
        <v>9000</v>
      </c>
      <c r="J447" s="178">
        <v>43039</v>
      </c>
      <c r="K447" s="56"/>
      <c r="L447" s="56"/>
    </row>
    <row r="448" spans="2:12" x14ac:dyDescent="0.2">
      <c r="B448" s="56" t="s">
        <v>598</v>
      </c>
      <c r="C448" s="56"/>
      <c r="D448" s="56"/>
      <c r="E448" s="56"/>
      <c r="F448" s="56" t="s">
        <v>378</v>
      </c>
      <c r="G448" s="170">
        <v>135000</v>
      </c>
      <c r="H448" s="175">
        <v>0.1</v>
      </c>
      <c r="I448" s="176">
        <f t="shared" si="3"/>
        <v>13500</v>
      </c>
      <c r="J448" s="178">
        <v>43069</v>
      </c>
      <c r="K448" s="56"/>
      <c r="L448" s="56"/>
    </row>
    <row r="449" spans="2:12" x14ac:dyDescent="0.2">
      <c r="B449" s="56" t="s">
        <v>1095</v>
      </c>
      <c r="C449" s="56"/>
      <c r="D449" s="56"/>
      <c r="E449" s="56"/>
      <c r="F449" s="56" t="s">
        <v>378</v>
      </c>
      <c r="G449" s="170">
        <v>70000</v>
      </c>
      <c r="H449" s="175">
        <v>0.1</v>
      </c>
      <c r="I449" s="176">
        <f t="shared" ref="I449:I452" si="4">G449*H449</f>
        <v>7000</v>
      </c>
      <c r="J449" s="178">
        <v>43069</v>
      </c>
      <c r="K449" s="56"/>
      <c r="L449" s="56"/>
    </row>
    <row r="450" spans="2:12" x14ac:dyDescent="0.2">
      <c r="B450" s="56" t="s">
        <v>1096</v>
      </c>
      <c r="C450" s="56"/>
      <c r="D450" s="56"/>
      <c r="E450" s="56"/>
      <c r="F450" s="56" t="s">
        <v>378</v>
      </c>
      <c r="G450" s="170">
        <v>40000</v>
      </c>
      <c r="H450" s="175">
        <v>0.1</v>
      </c>
      <c r="I450" s="176">
        <f t="shared" si="4"/>
        <v>4000</v>
      </c>
      <c r="J450" s="178">
        <v>43069</v>
      </c>
      <c r="K450" s="56"/>
      <c r="L450" s="56"/>
    </row>
    <row r="451" spans="2:12" x14ac:dyDescent="0.2">
      <c r="B451" s="56" t="s">
        <v>1096</v>
      </c>
      <c r="C451" s="56"/>
      <c r="D451" s="56"/>
      <c r="E451" s="56"/>
      <c r="F451" s="56" t="s">
        <v>378</v>
      </c>
      <c r="G451" s="170">
        <v>260000</v>
      </c>
      <c r="H451" s="175">
        <v>0.1</v>
      </c>
      <c r="I451" s="176">
        <f t="shared" si="4"/>
        <v>26000</v>
      </c>
      <c r="J451" s="178">
        <v>43069</v>
      </c>
      <c r="K451" s="56"/>
      <c r="L451" s="56"/>
    </row>
    <row r="452" spans="2:12" x14ac:dyDescent="0.2">
      <c r="B452" s="56" t="s">
        <v>1097</v>
      </c>
      <c r="C452" s="56"/>
      <c r="D452" s="56"/>
      <c r="E452" s="56"/>
      <c r="F452" s="56" t="s">
        <v>378</v>
      </c>
      <c r="G452" s="170">
        <v>616000</v>
      </c>
      <c r="H452" s="175">
        <v>0.1</v>
      </c>
      <c r="I452" s="176">
        <f t="shared" si="4"/>
        <v>61600</v>
      </c>
      <c r="J452" s="178">
        <v>43100</v>
      </c>
      <c r="K452" s="56"/>
      <c r="L452" s="56"/>
    </row>
    <row r="453" spans="2:12" x14ac:dyDescent="0.2">
      <c r="G453" s="111">
        <f>SUM(G192:G452)</f>
        <v>61920829.200000003</v>
      </c>
      <c r="I453" s="111">
        <f>SUM(I192:I452)</f>
        <v>7427282.9199999999</v>
      </c>
      <c r="J453" s="179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FACTURADO 2017</vt:lpstr>
      <vt:lpstr>CONTRATADO 2017</vt:lpstr>
      <vt:lpstr>1ER TRIM</vt:lpstr>
      <vt:lpstr>1ER SEM</vt:lpstr>
      <vt:lpstr>'1ER SEM'!Área_de_impresión</vt:lpstr>
      <vt:lpstr>'1ER TRIM'!Área_de_impresión</vt:lpstr>
      <vt:lpstr>'CONTRATADO 2017'!Área_de_impresión</vt:lpstr>
      <vt:lpstr>'FACTURADO 2017'!Área_de_impresión</vt:lpstr>
    </vt:vector>
  </TitlesOfParts>
  <Company>EBC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de Facturación</dc:title>
  <dc:subject>Concentrado 2009</dc:subject>
  <dc:creator>Gerson Velazquez</dc:creator>
  <cp:lastModifiedBy>gerson</cp:lastModifiedBy>
  <cp:lastPrinted>2017-08-01T21:52:34Z</cp:lastPrinted>
  <dcterms:created xsi:type="dcterms:W3CDTF">2007-01-04T23:18:32Z</dcterms:created>
  <dcterms:modified xsi:type="dcterms:W3CDTF">2017-08-02T17:42:56Z</dcterms:modified>
  <cp:category>Administración</cp:category>
</cp:coreProperties>
</file>