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789f5046f7ce1/Documentos/"/>
    </mc:Choice>
  </mc:AlternateContent>
  <xr:revisionPtr revIDLastSave="0" documentId="14_{12BDEAFF-DDB5-4C60-A65F-6C8DAD43327A}" xr6:coauthVersionLast="47" xr6:coauthVersionMax="47" xr10:uidLastSave="{00000000-0000-0000-0000-000000000000}"/>
  <bookViews>
    <workbookView xWindow="28680" yWindow="-120" windowWidth="29040" windowHeight="15720" tabRatio="957" activeTab="1" xr2:uid="{85B08948-7BCF-4007-BABB-111144F4B1B5}"/>
  </bookViews>
  <sheets>
    <sheet name=" Produto" sheetId="1" r:id="rId1"/>
    <sheet name="Graficos" sheetId="20" r:id="rId2"/>
    <sheet name="Dados para Graficos" sheetId="21" r:id="rId3"/>
    <sheet name="Base Vendas" sheetId="18" r:id="rId4"/>
  </sheets>
  <definedNames>
    <definedName name="_xlnm._FilterDatabase" localSheetId="0" hidden="1">' Produto'!$A$1:$E$25</definedName>
    <definedName name="_xlnm._FilterDatabase" localSheetId="3" hidden="1">'Base Vendas'!$A$1:$B$25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8" l="1"/>
  <c r="H2" i="18" s="1"/>
  <c r="G3" i="18"/>
  <c r="H3" i="18" s="1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3" i="18"/>
  <c r="H13" i="18" s="1"/>
  <c r="G14" i="18"/>
  <c r="H14" i="18" s="1"/>
  <c r="G15" i="18"/>
  <c r="H15" i="18" s="1"/>
  <c r="G16" i="18"/>
  <c r="H16" i="18" s="1"/>
  <c r="G17" i="18"/>
  <c r="H17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5" i="21"/>
  <c r="G6" i="21"/>
  <c r="G7" i="21"/>
  <c r="G3" i="21"/>
  <c r="G4" i="21"/>
  <c r="G2" i="21"/>
  <c r="AQ4" i="20"/>
  <c r="W4" i="20"/>
  <c r="L5" i="21" l="1"/>
  <c r="J5" i="21" s="1"/>
  <c r="K5" i="21" s="1"/>
  <c r="L4" i="21"/>
  <c r="F7" i="21"/>
  <c r="F5" i="21"/>
  <c r="L3" i="21"/>
  <c r="B3" i="21"/>
  <c r="F6" i="21"/>
  <c r="L2" i="21"/>
  <c r="B4" i="21"/>
  <c r="BK4" i="20"/>
  <c r="F3" i="21"/>
  <c r="F4" i="21"/>
  <c r="B2" i="21"/>
  <c r="F2" i="21"/>
  <c r="J4" i="21" l="1"/>
  <c r="K4" i="21" s="1"/>
  <c r="J2" i="21"/>
  <c r="K2" i="21" s="1"/>
  <c r="J3" i="21"/>
  <c r="K3" i="21" s="1"/>
</calcChain>
</file>

<file path=xl/sharedStrings.xml><?xml version="1.0" encoding="utf-8"?>
<sst xmlns="http://schemas.openxmlformats.org/spreadsheetml/2006/main" count="213" uniqueCount="115">
  <si>
    <t>COD_PRODUTO</t>
  </si>
  <si>
    <t>Produto</t>
  </si>
  <si>
    <t>Marca</t>
  </si>
  <si>
    <t>Tipo do Produto</t>
  </si>
  <si>
    <t>Preço Unitário</t>
  </si>
  <si>
    <t>Estoque</t>
  </si>
  <si>
    <t>Suposição</t>
  </si>
  <si>
    <t>HL1001</t>
  </si>
  <si>
    <t>Smart TV 50' 4K - Preto</t>
  </si>
  <si>
    <t>LG</t>
  </si>
  <si>
    <t>Televisão</t>
  </si>
  <si>
    <t>HL1002</t>
  </si>
  <si>
    <t>iPhone 7 - Dourado</t>
  </si>
  <si>
    <t>Apple</t>
  </si>
  <si>
    <t>Celular</t>
  </si>
  <si>
    <t>HL1003</t>
  </si>
  <si>
    <t>Galaxy S10 - Cinza</t>
  </si>
  <si>
    <t>Samsung</t>
  </si>
  <si>
    <t>HL1004</t>
  </si>
  <si>
    <t>Câmera Watch - Preto</t>
  </si>
  <si>
    <t>Câmera</t>
  </si>
  <si>
    <t>HL1005</t>
  </si>
  <si>
    <t>Câmera Digital Rebel T6 - Preto</t>
  </si>
  <si>
    <t>Canon</t>
  </si>
  <si>
    <t>HL1006</t>
  </si>
  <si>
    <t>TV LED 32' - Preto</t>
  </si>
  <si>
    <t>HL1007</t>
  </si>
  <si>
    <t>Inspiron 15 - Prata</t>
  </si>
  <si>
    <t>Dell</t>
  </si>
  <si>
    <t>Notebook</t>
  </si>
  <si>
    <t>HL1008</t>
  </si>
  <si>
    <t>Smart TV LED Full HD 55' - Preto</t>
  </si>
  <si>
    <t>Philco</t>
  </si>
  <si>
    <t>HL1009</t>
  </si>
  <si>
    <t>Moto G7 - Vermelho</t>
  </si>
  <si>
    <t>Motorola</t>
  </si>
  <si>
    <t>HL1010</t>
  </si>
  <si>
    <t>Celular 6S - Rosa</t>
  </si>
  <si>
    <t>HL1011</t>
  </si>
  <si>
    <t>Notebook M10 Android - Preto</t>
  </si>
  <si>
    <t>HL1012</t>
  </si>
  <si>
    <t>Dell G7 - Vermelho</t>
  </si>
  <si>
    <t>HL1013</t>
  </si>
  <si>
    <t>Câmera Coolpix L340 - Cinza</t>
  </si>
  <si>
    <t>Nikon</t>
  </si>
  <si>
    <t>HL1014</t>
  </si>
  <si>
    <t>Galaxy J8 - Roxo</t>
  </si>
  <si>
    <t>HL1015</t>
  </si>
  <si>
    <t>Câmera Digital Sony Cyber - Azul</t>
  </si>
  <si>
    <t>Sony</t>
  </si>
  <si>
    <t>HL1016</t>
  </si>
  <si>
    <t>Câmera Thouch - Azul</t>
  </si>
  <si>
    <t>HL1017</t>
  </si>
  <si>
    <t>Smart TV 75' 4K - Preto</t>
  </si>
  <si>
    <t>HL1018</t>
  </si>
  <si>
    <t>Câmera MI - Amarelo</t>
  </si>
  <si>
    <t>Xiaomi</t>
  </si>
  <si>
    <t>HL1019</t>
  </si>
  <si>
    <t>iPhone XS - Preto</t>
  </si>
  <si>
    <t>HL1020</t>
  </si>
  <si>
    <t>Moto Z - Vermelho</t>
  </si>
  <si>
    <t>HL1021</t>
  </si>
  <si>
    <t>Galaxy S8 - Verde</t>
  </si>
  <si>
    <t>HL1022</t>
  </si>
  <si>
    <t>Notebook Lenovo - Prata</t>
  </si>
  <si>
    <t>HL1023</t>
  </si>
  <si>
    <t>Samsung Dual Core - Preto</t>
  </si>
  <si>
    <t>HL1024</t>
  </si>
  <si>
    <t>Aspire 5 - Cinza</t>
  </si>
  <si>
    <t>Acer</t>
  </si>
  <si>
    <t>Total de Produtos</t>
  </si>
  <si>
    <t>Produtos Vendidos</t>
  </si>
  <si>
    <t>Total de Vendas</t>
  </si>
  <si>
    <r>
      <t>Vendas Mensais</t>
    </r>
    <r>
      <rPr>
        <sz val="11"/>
        <color theme="3"/>
        <rFont val="Montserrat"/>
      </rPr>
      <t xml:space="preserve"> </t>
    </r>
  </si>
  <si>
    <t>Vendas por Produto</t>
  </si>
  <si>
    <t>Ranking Vendedores</t>
  </si>
  <si>
    <t>Vendedores</t>
  </si>
  <si>
    <t>Totais</t>
  </si>
  <si>
    <t xml:space="preserve">N. Mês </t>
  </si>
  <si>
    <t>Meses</t>
  </si>
  <si>
    <t>Total</t>
  </si>
  <si>
    <t>Qtd</t>
  </si>
  <si>
    <t>% Categoria</t>
  </si>
  <si>
    <t>% Restante</t>
  </si>
  <si>
    <t>Sthefeson Pereira</t>
  </si>
  <si>
    <t>Jan</t>
  </si>
  <si>
    <t>Antônio Manhães</t>
  </si>
  <si>
    <t>Fev</t>
  </si>
  <si>
    <t>Bianca Paz</t>
  </si>
  <si>
    <t>Mar</t>
  </si>
  <si>
    <t>Abr</t>
  </si>
  <si>
    <t>Mai</t>
  </si>
  <si>
    <t>Jun</t>
  </si>
  <si>
    <t>Mês</t>
  </si>
  <si>
    <t>Data da Venda</t>
  </si>
  <si>
    <t xml:space="preserve"> Preço Unitário</t>
  </si>
  <si>
    <t>Silvio Fahrnholz</t>
  </si>
  <si>
    <t>Luiza Cabral</t>
  </si>
  <si>
    <t>Ana Silva</t>
  </si>
  <si>
    <t>23/012/2023</t>
  </si>
  <si>
    <t>Natalia Marinho</t>
  </si>
  <si>
    <t>Leonardo Ferreira</t>
  </si>
  <si>
    <t>Chan Santos</t>
  </si>
  <si>
    <t>Raissa Negrelli</t>
  </si>
  <si>
    <t>Arthur Rocha</t>
  </si>
  <si>
    <t>Eduardo Silva</t>
  </si>
  <si>
    <t>João Aires</t>
  </si>
  <si>
    <t>Tiago Pereira</t>
  </si>
  <si>
    <t>Julia Penteado</t>
  </si>
  <si>
    <t>Bernardo Botelho</t>
  </si>
  <si>
    <t>Victor Ferreira</t>
  </si>
  <si>
    <t>Thays Castro</t>
  </si>
  <si>
    <t>Ruan Lopes</t>
  </si>
  <si>
    <t>Alexandre Rodriguez</t>
  </si>
  <si>
    <t>Natalia Guedes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</si>
</sst>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Montserrat"/>
    </font>
    <font>
      <sz val="11"/>
      <color theme="3"/>
      <name val="Montserrat"/>
    </font>
    <font>
      <b/>
      <sz val="20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 style="thin">
        <color indexed="64"/>
      </left>
      <right/>
      <top style="thin">
        <color theme="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2" fillId="4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4" fontId="0" fillId="3" borderId="2" xfId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6" fillId="5" borderId="0" xfId="0" applyFont="1" applyFill="1"/>
    <xf numFmtId="44" fontId="0" fillId="0" borderId="0" xfId="1" applyFont="1"/>
    <xf numFmtId="14" fontId="11" fillId="0" borderId="3" xfId="0" applyNumberFormat="1" applyFont="1" applyBorder="1" applyAlignment="1">
      <alignment horizontal="center"/>
    </xf>
    <xf numFmtId="14" fontId="11" fillId="3" borderId="3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44" fontId="0" fillId="0" borderId="16" xfId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7" xfId="1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0" fontId="0" fillId="0" borderId="16" xfId="1" applyNumberFormat="1" applyFont="1" applyBorder="1" applyAlignment="1">
      <alignment horizontal="center"/>
    </xf>
    <xf numFmtId="0" fontId="0" fillId="0" borderId="12" xfId="1" applyNumberFormat="1" applyFont="1" applyBorder="1" applyAlignment="1">
      <alignment horizontal="center"/>
    </xf>
    <xf numFmtId="0" fontId="0" fillId="0" borderId="14" xfId="1" applyNumberFormat="1" applyFont="1" applyBorder="1" applyAlignment="1">
      <alignment horizontal="center"/>
    </xf>
    <xf numFmtId="44" fontId="10" fillId="0" borderId="4" xfId="1" applyFont="1" applyBorder="1" applyAlignment="1">
      <alignment horizontal="center"/>
    </xf>
    <xf numFmtId="44" fontId="4" fillId="0" borderId="17" xfId="1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44" fontId="4" fillId="0" borderId="18" xfId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9" fontId="4" fillId="0" borderId="17" xfId="4" applyFont="1" applyBorder="1" applyAlignment="1">
      <alignment horizontal="center"/>
    </xf>
    <xf numFmtId="9" fontId="4" fillId="0" borderId="17" xfId="0" applyNumberFormat="1" applyFont="1" applyBorder="1" applyAlignment="1">
      <alignment horizontal="center"/>
    </xf>
    <xf numFmtId="44" fontId="0" fillId="0" borderId="14" xfId="1" applyFont="1" applyFill="1" applyBorder="1" applyAlignment="1">
      <alignment horizontal="center"/>
    </xf>
    <xf numFmtId="9" fontId="4" fillId="0" borderId="1" xfId="4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9" fontId="4" fillId="0" borderId="18" xfId="4" applyFont="1" applyBorder="1" applyAlignment="1">
      <alignment horizontal="center"/>
    </xf>
    <xf numFmtId="9" fontId="4" fillId="0" borderId="18" xfId="0" applyNumberFormat="1" applyFont="1" applyBorder="1" applyAlignment="1">
      <alignment horizontal="center"/>
    </xf>
    <xf numFmtId="0" fontId="0" fillId="3" borderId="1" xfId="0" applyFill="1" applyBorder="1"/>
    <xf numFmtId="0" fontId="0" fillId="3" borderId="1" xfId="1" applyNumberFormat="1" applyFont="1" applyFill="1" applyBorder="1" applyAlignment="1">
      <alignment horizontal="center"/>
    </xf>
    <xf numFmtId="0" fontId="0" fillId="0" borderId="1" xfId="0" applyBorder="1"/>
    <xf numFmtId="44" fontId="0" fillId="0" borderId="1" xfId="4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4" fontId="0" fillId="3" borderId="1" xfId="4" applyNumberFormat="1" applyFont="1" applyFill="1" applyBorder="1" applyAlignment="1">
      <alignment horizontal="center"/>
    </xf>
    <xf numFmtId="0" fontId="0" fillId="3" borderId="15" xfId="0" applyFill="1" applyBorder="1"/>
    <xf numFmtId="0" fontId="0" fillId="3" borderId="17" xfId="0" applyFill="1" applyBorder="1"/>
    <xf numFmtId="164" fontId="0" fillId="3" borderId="17" xfId="1" applyNumberFormat="1" applyFont="1" applyFill="1" applyBorder="1" applyAlignment="1">
      <alignment horizontal="center"/>
    </xf>
    <xf numFmtId="0" fontId="0" fillId="3" borderId="17" xfId="1" applyNumberFormat="1" applyFont="1" applyFill="1" applyBorder="1" applyAlignment="1">
      <alignment horizontal="center"/>
    </xf>
    <xf numFmtId="0" fontId="0" fillId="3" borderId="16" xfId="1" applyNumberFormat="1" applyFont="1" applyFill="1" applyBorder="1" applyAlignment="1">
      <alignment horizontal="center"/>
    </xf>
    <xf numFmtId="0" fontId="0" fillId="0" borderId="11" xfId="0" applyBorder="1"/>
    <xf numFmtId="0" fontId="0" fillId="3" borderId="11" xfId="0" applyFill="1" applyBorder="1"/>
    <xf numFmtId="0" fontId="0" fillId="3" borderId="12" xfId="1" applyNumberFormat="1" applyFont="1" applyFill="1" applyBorder="1" applyAlignment="1">
      <alignment horizontal="center"/>
    </xf>
    <xf numFmtId="0" fontId="0" fillId="0" borderId="13" xfId="0" applyBorder="1"/>
    <xf numFmtId="0" fontId="0" fillId="0" borderId="18" xfId="0" applyBorder="1"/>
    <xf numFmtId="44" fontId="0" fillId="0" borderId="18" xfId="4" applyNumberFormat="1" applyFont="1" applyBorder="1" applyAlignment="1">
      <alignment horizontal="center"/>
    </xf>
    <xf numFmtId="0" fontId="0" fillId="0" borderId="18" xfId="1" applyNumberFormat="1" applyFont="1" applyBorder="1" applyAlignment="1">
      <alignment horizontal="center"/>
    </xf>
    <xf numFmtId="0" fontId="5" fillId="2" borderId="19" xfId="0" applyFont="1" applyFill="1" applyBorder="1"/>
    <xf numFmtId="0" fontId="5" fillId="2" borderId="20" xfId="0" applyFont="1" applyFill="1" applyBorder="1"/>
    <xf numFmtId="164" fontId="5" fillId="2" borderId="20" xfId="1" applyNumberFormat="1" applyFont="1" applyFill="1" applyBorder="1" applyAlignment="1">
      <alignment horizontal="center"/>
    </xf>
    <xf numFmtId="0" fontId="5" fillId="2" borderId="20" xfId="1" applyNumberFormat="1" applyFont="1" applyFill="1" applyBorder="1" applyAlignment="1">
      <alignment horizontal="center"/>
    </xf>
    <xf numFmtId="0" fontId="5" fillId="2" borderId="21" xfId="1" applyNumberFormat="1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44" fontId="5" fillId="2" borderId="20" xfId="1" applyFont="1" applyFill="1" applyBorder="1" applyAlignment="1">
      <alignment horizontal="center"/>
    </xf>
    <xf numFmtId="44" fontId="5" fillId="2" borderId="21" xfId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4" fontId="11" fillId="3" borderId="23" xfId="0" applyNumberFormat="1" applyFon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44" fontId="0" fillId="3" borderId="23" xfId="1" applyFont="1" applyFill="1" applyBorder="1" applyAlignment="1">
      <alignment horizontal="center"/>
    </xf>
    <xf numFmtId="44" fontId="0" fillId="3" borderId="24" xfId="1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44" fontId="0" fillId="3" borderId="26" xfId="1" applyFont="1" applyFill="1" applyBorder="1" applyAlignment="1">
      <alignment horizontal="center"/>
    </xf>
    <xf numFmtId="0" fontId="11" fillId="0" borderId="27" xfId="0" applyFont="1" applyBorder="1" applyAlignment="1">
      <alignment horizontal="center"/>
    </xf>
    <xf numFmtId="14" fontId="11" fillId="0" borderId="28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44" fontId="0" fillId="3" borderId="22" xfId="1" applyFont="1" applyFill="1" applyBorder="1" applyAlignment="1">
      <alignment horizontal="center"/>
    </xf>
    <xf numFmtId="0" fontId="8" fillId="4" borderId="4" xfId="5" applyFont="1" applyBorder="1" applyAlignment="1">
      <alignment horizontal="center" vertical="center"/>
    </xf>
    <xf numFmtId="0" fontId="8" fillId="4" borderId="5" xfId="5" applyFont="1" applyBorder="1" applyAlignment="1">
      <alignment horizontal="center" vertical="center"/>
    </xf>
    <xf numFmtId="0" fontId="8" fillId="4" borderId="7" xfId="5" applyFont="1" applyBorder="1" applyAlignment="1">
      <alignment horizontal="center" vertical="center"/>
    </xf>
    <xf numFmtId="0" fontId="8" fillId="4" borderId="0" xfId="5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4" borderId="6" xfId="5" applyFont="1" applyBorder="1" applyAlignment="1">
      <alignment horizontal="center" vertical="center"/>
    </xf>
    <xf numFmtId="0" fontId="8" fillId="4" borderId="8" xfId="5" applyFont="1" applyBorder="1" applyAlignment="1">
      <alignment horizontal="center" vertical="center"/>
    </xf>
    <xf numFmtId="0" fontId="8" fillId="4" borderId="9" xfId="5" applyFont="1" applyBorder="1" applyAlignment="1">
      <alignment horizontal="center" vertical="center"/>
    </xf>
    <xf numFmtId="0" fontId="8" fillId="4" borderId="10" xfId="5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5" xfId="1" applyFont="1" applyBorder="1" applyAlignment="1">
      <alignment horizontal="center" vertical="center"/>
    </xf>
    <xf numFmtId="44" fontId="9" fillId="0" borderId="0" xfId="1" applyFont="1" applyAlignment="1">
      <alignment horizontal="center" vertical="center"/>
    </xf>
  </cellXfs>
  <cellStyles count="6">
    <cellStyle name="Cancel 14" xfId="3" xr:uid="{CBF31453-4DDC-45BF-AC7E-30D18DBD75F7}"/>
    <cellStyle name="Cancel 2" xfId="2" xr:uid="{695E2071-E881-4E1B-A61B-A684CC0FFFFB}"/>
    <cellStyle name="Ênfase1" xfId="5" builtinId="29"/>
    <cellStyle name="Moeda" xfId="1" builtinId="4"/>
    <cellStyle name="Normal" xfId="0" builtinId="0"/>
    <cellStyle name="Porcentagem" xfId="4" builtinId="5"/>
  </cellStyles>
  <dxfs count="21">
    <dxf>
      <font>
        <b/>
        <i val="0"/>
        <color theme="1"/>
      </font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'Dados para Graficos'!$B$1</c:f>
              <c:strCache>
                <c:ptCount val="1"/>
                <c:pt idx="0">
                  <c:v>Totais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Graficos'!$A$2:$A$4</c:f>
              <c:strCache>
                <c:ptCount val="3"/>
                <c:pt idx="0">
                  <c:v>Sthefeson Pereira</c:v>
                </c:pt>
                <c:pt idx="1">
                  <c:v>Antônio Manhães</c:v>
                </c:pt>
                <c:pt idx="2">
                  <c:v>Bianca Paz</c:v>
                </c:pt>
              </c:strCache>
            </c:strRef>
          </c:cat>
          <c:val>
            <c:numRef>
              <c:f>'Dados para Graficos'!$B$2:$B$4</c:f>
              <c:numCache>
                <c:formatCode>_("R$"* #,##0.00_);_("R$"* \(#,##0.00\);_("R$"* "-"??_);_(@_)</c:formatCode>
                <c:ptCount val="3"/>
                <c:pt idx="0">
                  <c:v>64400</c:v>
                </c:pt>
                <c:pt idx="1">
                  <c:v>46000</c:v>
                </c:pt>
                <c:pt idx="2">
                  <c:v>147500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9-4E30-A51B-F5A31DAEA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691236208"/>
        <c:axId val="294743568"/>
      </c:barChart>
      <c:catAx>
        <c:axId val="1691236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743568"/>
        <c:crosses val="autoZero"/>
        <c:auto val="1"/>
        <c:lblAlgn val="ctr"/>
        <c:lblOffset val="100"/>
        <c:noMultiLvlLbl val="0"/>
      </c:catAx>
      <c:valAx>
        <c:axId val="294743568"/>
        <c:scaling>
          <c:orientation val="minMax"/>
        </c:scaling>
        <c:delete val="0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2362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908980260050206E-2"/>
          <c:y val="0.16245370370370371"/>
          <c:w val="0.88911621188920165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'Dados para Graficos'!$F$1</c:f>
              <c:strCache>
                <c:ptCount val="1"/>
                <c:pt idx="0">
                  <c:v> Total 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'Dados para Graficos'!$E$2:$E$7</c:f>
              <c:strCache>
                <c:ptCount val="6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</c:strCache>
            </c:strRef>
          </c:cat>
          <c:val>
            <c:numRef>
              <c:f>'Dados para Graficos'!$F$2:$F$7</c:f>
              <c:numCache>
                <c:formatCode>_("R$"* #,##0.00_);_("R$"* \(#,##0.00\);_("R$"* "-"??_);_(@_)</c:formatCode>
                <c:ptCount val="6"/>
                <c:pt idx="0">
                  <c:v>191100</c:v>
                </c:pt>
                <c:pt idx="1">
                  <c:v>54100</c:v>
                </c:pt>
                <c:pt idx="2">
                  <c:v>77850</c:v>
                </c:pt>
                <c:pt idx="3">
                  <c:v>40600</c:v>
                </c:pt>
                <c:pt idx="4">
                  <c:v>101400</c:v>
                </c:pt>
                <c:pt idx="5">
                  <c:v>14400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2-4CE8-9E69-A6E79EE19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3576752"/>
        <c:axId val="391960160"/>
      </c:barChart>
      <c:lineChart>
        <c:grouping val="standard"/>
        <c:varyColors val="0"/>
        <c:ser>
          <c:idx val="1"/>
          <c:order val="1"/>
          <c:tx>
            <c:strRef>
              <c:f>'Dados para Graficos'!$G$1</c:f>
              <c:strCache>
                <c:ptCount val="1"/>
                <c:pt idx="0">
                  <c:v>Qtd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Graficos'!$E$2:$E$7</c:f>
              <c:strCache>
                <c:ptCount val="6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</c:strCache>
            </c:strRef>
          </c:cat>
          <c:val>
            <c:numRef>
              <c:f>'Dados para Graficos'!$G$2:$G$7</c:f>
              <c:numCache>
                <c:formatCode>General</c:formatCode>
                <c:ptCount val="6"/>
                <c:pt idx="0">
                  <c:v>58</c:v>
                </c:pt>
                <c:pt idx="1">
                  <c:v>32</c:v>
                </c:pt>
                <c:pt idx="2">
                  <c:v>35</c:v>
                </c:pt>
                <c:pt idx="3">
                  <c:v>25</c:v>
                </c:pt>
                <c:pt idx="4">
                  <c:v>31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32-4CE8-9E69-A6E79EE19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285888"/>
        <c:axId val="391937120"/>
      </c:lineChart>
      <c:catAx>
        <c:axId val="2035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960160"/>
        <c:crosses val="autoZero"/>
        <c:auto val="1"/>
        <c:lblAlgn val="ctr"/>
        <c:lblOffset val="100"/>
        <c:noMultiLvlLbl val="0"/>
      </c:catAx>
      <c:valAx>
        <c:axId val="3919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576752"/>
        <c:crosses val="autoZero"/>
        <c:crossBetween val="between"/>
      </c:valAx>
      <c:valAx>
        <c:axId val="39193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1285888"/>
        <c:crosses val="max"/>
        <c:crossBetween val="between"/>
      </c:valAx>
      <c:catAx>
        <c:axId val="831285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93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B8-4735-A31B-1D095057994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B8-4735-A31B-1D095057994E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B8-4735-A31B-1D095057994E}"/>
              </c:ext>
            </c:extLst>
          </c:dPt>
          <c:dPt>
            <c:idx val="3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B8-4735-A31B-1D095057994E}"/>
              </c:ext>
            </c:extLst>
          </c:dPt>
          <c:dLbls>
            <c:dLbl>
              <c:idx val="0"/>
              <c:layout>
                <c:manualLayout>
                  <c:x val="3.5080242602172684E-2"/>
                  <c:y val="-0.1387978142076503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B8-4735-A31B-1D095057994E}"/>
                </c:ext>
              </c:extLst>
            </c:dLbl>
            <c:dLbl>
              <c:idx val="1"/>
              <c:layout>
                <c:manualLayout>
                  <c:x val="7.5171948433227179E-2"/>
                  <c:y val="-4.626593806921675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B8-4735-A31B-1D095057994E}"/>
                </c:ext>
              </c:extLst>
            </c:dLbl>
            <c:dLbl>
              <c:idx val="2"/>
              <c:layout>
                <c:manualLayout>
                  <c:x val="3.5080242602172684E-2"/>
                  <c:y val="0.1156648451730417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B8-4735-A31B-1D095057994E}"/>
                </c:ext>
              </c:extLst>
            </c:dLbl>
            <c:dLbl>
              <c:idx val="3"/>
              <c:layout>
                <c:manualLayout>
                  <c:x val="-8.0183411662109044E-2"/>
                  <c:y val="1.156648451730418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B8-4735-A31B-1D09505799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'Dados para Graficos'!$I$2:$I$5</c:f>
              <c:strCache>
                <c:ptCount val="4"/>
                <c:pt idx="0">
                  <c:v>Televisão</c:v>
                </c:pt>
                <c:pt idx="1">
                  <c:v>Celular</c:v>
                </c:pt>
                <c:pt idx="2">
                  <c:v>Câmera</c:v>
                </c:pt>
                <c:pt idx="3">
                  <c:v>Notebook</c:v>
                </c:pt>
              </c:strCache>
            </c:strRef>
          </c:cat>
          <c:val>
            <c:numRef>
              <c:f>'Dados para Graficos'!$J$2:$J$5</c:f>
              <c:numCache>
                <c:formatCode>0%</c:formatCode>
                <c:ptCount val="4"/>
                <c:pt idx="0">
                  <c:v>0.16226926686828658</c:v>
                </c:pt>
                <c:pt idx="1">
                  <c:v>0.60276360014938379</c:v>
                </c:pt>
                <c:pt idx="2">
                  <c:v>0.29489188342212475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B8-4735-A31B-1D09505799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21</xdr:col>
      <xdr:colOff>95250</xdr:colOff>
      <xdr:row>11</xdr:row>
      <xdr:rowOff>85725</xdr:rowOff>
    </xdr:to>
    <xdr:sp macro="" textlink="">
      <xdr:nvSpPr>
        <xdr:cNvPr id="2" name="Retângulo: Cantos Diagonais Arredondados 1">
          <a:extLst>
            <a:ext uri="{FF2B5EF4-FFF2-40B4-BE49-F238E27FC236}">
              <a16:creationId xmlns:a16="http://schemas.microsoft.com/office/drawing/2014/main" id="{2ACBB8A1-CAE8-41FC-BEC2-E5EDDDB708B7}"/>
            </a:ext>
          </a:extLst>
        </xdr:cNvPr>
        <xdr:cNvSpPr/>
      </xdr:nvSpPr>
      <xdr:spPr>
        <a:xfrm>
          <a:off x="38100" y="22859"/>
          <a:ext cx="2853690" cy="1217296"/>
        </a:xfrm>
        <a:prstGeom prst="round2Diag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pt-BR" sz="4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Vendas</a:t>
          </a:r>
          <a:endParaRPr lang="pt-BR" sz="4400">
            <a:ln>
              <a:solidFill>
                <a:schemeClr val="accent5">
                  <a:lumMod val="75000"/>
                </a:schemeClr>
              </a:solidFill>
            </a:ln>
            <a:solidFill>
              <a:schemeClr val="accent5">
                <a:lumMod val="75000"/>
              </a:schemeClr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outerShdw blurRad="60007" dist="200025" dir="15000000" sy="30000" kx="-1800000" algn="bl" rotWithShape="0">
                <a:prstClr val="black">
                  <a:alpha val="32000"/>
                </a:prstClr>
              </a:outerShdw>
              <a:reflection blurRad="6350" stA="60000" endA="900" endPos="58000" dir="5400000" sy="-100000" algn="bl" rotWithShape="0"/>
            </a:effectLst>
          </a:endParaRPr>
        </a:p>
      </xdr:txBody>
    </xdr:sp>
    <xdr:clientData/>
  </xdr:twoCellAnchor>
  <xdr:twoCellAnchor>
    <xdr:from>
      <xdr:col>41</xdr:col>
      <xdr:colOff>15240</xdr:colOff>
      <xdr:row>39</xdr:row>
      <xdr:rowOff>85725</xdr:rowOff>
    </xdr:from>
    <xdr:to>
      <xdr:col>80</xdr:col>
      <xdr:colOff>0</xdr:colOff>
      <xdr:row>61</xdr:row>
      <xdr:rowOff>15241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48C1006-97D5-6693-EC93-9357F702637F}"/>
            </a:ext>
            <a:ext uri="{147F2762-F138-4A5C-976F-8EAC2B608ADB}">
              <a16:predDERef xmlns:a16="http://schemas.microsoft.com/office/drawing/2014/main" pred="{2ACBB8A1-CAE8-41FC-BEC2-E5EDDDB70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19047</xdr:colOff>
      <xdr:row>14</xdr:row>
      <xdr:rowOff>95251</xdr:rowOff>
    </xdr:from>
    <xdr:to>
      <xdr:col>79</xdr:col>
      <xdr:colOff>847724</xdr:colOff>
      <xdr:row>36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FADFBB83-8C10-086B-2BCF-0E8E8F69D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121918</xdr:colOff>
      <xdr:row>39</xdr:row>
      <xdr:rowOff>95249</xdr:rowOff>
    </xdr:from>
    <xdr:to>
      <xdr:col>39</xdr:col>
      <xdr:colOff>122998</xdr:colOff>
      <xdr:row>60</xdr:row>
      <xdr:rowOff>98594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7AADCAC4-8E3C-DEAD-274E-918AE0010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7C26DA-5B60-4349-9380-10E437806CA9}" name="tab_produtos" displayName="tab_produtos" ref="A1:F25" totalsRowShown="0" headerRowBorderDxfId="20" tableBorderDxfId="19">
  <autoFilter ref="A1:F25" xr:uid="{1D7C26DA-5B60-4349-9380-10E437806CA9}"/>
  <tableColumns count="6">
    <tableColumn id="1" xr3:uid="{342E60A3-DF4C-4D10-B25A-02B9794DBC56}" name="COD_PRODUTO" dataDxfId="18"/>
    <tableColumn id="2" xr3:uid="{591BD820-3F7D-499E-92F1-7B28E7BB8865}" name="Produto" dataDxfId="17"/>
    <tableColumn id="3" xr3:uid="{621D3A39-F5BC-4DFD-913F-EDEE85D6DE66}" name="Marca" dataDxfId="16"/>
    <tableColumn id="4" xr3:uid="{FFC555E7-897A-48CB-970F-B049DA98EF77}" name="Tipo do Produto" dataDxfId="15"/>
    <tableColumn id="5" xr3:uid="{9AA5A51C-70B3-4CF1-B535-AC9C3E4734BF}" name="Preço Unitário" dataDxfId="14" dataCellStyle="Moeda"/>
    <tableColumn id="6" xr3:uid="{DD9FABB8-1E77-4196-85B9-F190FDE77636}" name="Estoque" dataDxfId="13" dataCellStyle="Moe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F78048-AC49-42C7-911E-71F0ECE3BF81}" name="tab_vendas" displayName="tab_vendas" ref="A1:H25" totalsRowShown="0" headerRowDxfId="12" dataDxfId="10" headerRowBorderDxfId="11" tableBorderDxfId="9">
  <autoFilter ref="A1:H25" xr:uid="{4EF78048-AC49-42C7-911E-71F0ECE3BF81}"/>
  <tableColumns count="8">
    <tableColumn id="1" xr3:uid="{E5F0E506-D4BC-4828-8ECF-25CD43B03145}" name="Mês" dataDxfId="8"/>
    <tableColumn id="2" xr3:uid="{5EDD607C-9B12-4AF4-A6AF-ECC3C09550A8}" name="Data da Venda" dataDxfId="7"/>
    <tableColumn id="3" xr3:uid="{D3270120-0148-4ACC-9605-C6EB6D33E6D2}" name="Vendedores" dataDxfId="6"/>
    <tableColumn id="4" xr3:uid="{568A5CE0-61E4-479F-BF52-AFCF791D59A4}" name="COD_PRODUTO" dataDxfId="5"/>
    <tableColumn id="5" xr3:uid="{AC057922-63DD-4088-9BAB-BACC1833F5D4}" name="Tipo do Produto" dataDxfId="4"/>
    <tableColumn id="6" xr3:uid="{C34DBC93-9842-420A-9B5E-9C5FBDE82D43}" name="Qtd" dataDxfId="3"/>
    <tableColumn id="8" xr3:uid="{0CA5FCAC-BA53-4FC8-89FC-BC2CE568CC90}" name=" Preço Unitário" dataDxfId="2" dataCellStyle="Moeda">
      <calculatedColumnFormula>_xlfn.XLOOKUP(tab_vendas[[#This Row],[COD_PRODUTO]],tab_produtos[COD_PRODUTO],tab_produtos[Preço Unitário])</calculatedColumnFormula>
    </tableColumn>
    <tableColumn id="7" xr3:uid="{98995261-948E-4E56-BABE-D6A6EE68136C}" name="Total" dataDxfId="1" dataCellStyle="Moeda">
      <calculatedColumnFormula>tab_vendas[[#This Row],[ Preço Unitário]]*tab_vendas[[#This Row],[Qtd]]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B11254-EF29-4142-8AC9-4A50F4362DEA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408f29d2-5a95-4cd3-9beb-aec4c951fc4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2C1A-6174-488E-B863-9C780CEC179A}">
  <dimension ref="A1:G25"/>
  <sheetViews>
    <sheetView showGridLines="0" zoomScale="120" zoomScaleNormal="120" workbookViewId="0">
      <selection activeCell="F3" sqref="F3"/>
    </sheetView>
  </sheetViews>
  <sheetFormatPr defaultColWidth="8.88671875" defaultRowHeight="14.4" x14ac:dyDescent="0.3"/>
  <cols>
    <col min="1" max="1" width="16.6640625" style="1" bestFit="1" customWidth="1"/>
    <col min="2" max="2" width="28.44140625" style="1" bestFit="1" customWidth="1"/>
    <col min="3" max="3" width="9" style="1" bestFit="1" customWidth="1"/>
    <col min="4" max="4" width="17.33203125" style="1" bestFit="1" customWidth="1"/>
    <col min="5" max="5" width="18.88671875" style="5" bestFit="1" customWidth="1"/>
    <col min="6" max="7" width="12.33203125" style="6" bestFit="1" customWidth="1"/>
    <col min="8" max="16384" width="8.88671875" style="1"/>
  </cols>
  <sheetData>
    <row r="1" spans="1:7" customFormat="1" ht="15" thickBot="1" x14ac:dyDescent="0.35">
      <c r="A1" s="55" t="s">
        <v>0</v>
      </c>
      <c r="B1" s="56" t="s">
        <v>1</v>
      </c>
      <c r="C1" s="56" t="s">
        <v>2</v>
      </c>
      <c r="D1" s="56" t="s">
        <v>3</v>
      </c>
      <c r="E1" s="57" t="s">
        <v>4</v>
      </c>
      <c r="F1" s="58" t="s">
        <v>5</v>
      </c>
      <c r="G1" s="59" t="s">
        <v>6</v>
      </c>
    </row>
    <row r="2" spans="1:7" customFormat="1" x14ac:dyDescent="0.3">
      <c r="A2" s="43" t="s">
        <v>7</v>
      </c>
      <c r="B2" s="44" t="s">
        <v>8</v>
      </c>
      <c r="C2" s="44" t="s">
        <v>9</v>
      </c>
      <c r="D2" s="44" t="s">
        <v>10</v>
      </c>
      <c r="E2" s="45">
        <v>2600</v>
      </c>
      <c r="F2" s="46">
        <v>12</v>
      </c>
      <c r="G2" s="47">
        <v>12</v>
      </c>
    </row>
    <row r="3" spans="1:7" customFormat="1" x14ac:dyDescent="0.3">
      <c r="A3" s="48" t="s">
        <v>11</v>
      </c>
      <c r="B3" s="39" t="s">
        <v>12</v>
      </c>
      <c r="C3" s="39" t="s">
        <v>13</v>
      </c>
      <c r="D3" s="39" t="s">
        <v>14</v>
      </c>
      <c r="E3" s="40">
        <v>2500</v>
      </c>
      <c r="F3" s="41">
        <v>15</v>
      </c>
      <c r="G3" s="23">
        <v>15</v>
      </c>
    </row>
    <row r="4" spans="1:7" customFormat="1" x14ac:dyDescent="0.3">
      <c r="A4" s="49" t="s">
        <v>15</v>
      </c>
      <c r="B4" s="37" t="s">
        <v>16</v>
      </c>
      <c r="C4" s="37" t="s">
        <v>17</v>
      </c>
      <c r="D4" s="37" t="s">
        <v>14</v>
      </c>
      <c r="E4" s="42">
        <v>4500</v>
      </c>
      <c r="F4" s="38">
        <v>11</v>
      </c>
      <c r="G4" s="50">
        <v>11</v>
      </c>
    </row>
    <row r="5" spans="1:7" customFormat="1" x14ac:dyDescent="0.3">
      <c r="A5" s="48" t="s">
        <v>18</v>
      </c>
      <c r="B5" s="39" t="s">
        <v>19</v>
      </c>
      <c r="C5" s="39" t="s">
        <v>13</v>
      </c>
      <c r="D5" s="37" t="s">
        <v>20</v>
      </c>
      <c r="E5" s="40">
        <v>1750</v>
      </c>
      <c r="F5" s="41">
        <v>10</v>
      </c>
      <c r="G5" s="23">
        <v>10</v>
      </c>
    </row>
    <row r="6" spans="1:7" customFormat="1" x14ac:dyDescent="0.3">
      <c r="A6" s="49" t="s">
        <v>21</v>
      </c>
      <c r="B6" s="37" t="s">
        <v>22</v>
      </c>
      <c r="C6" s="37" t="s">
        <v>23</v>
      </c>
      <c r="D6" s="37" t="s">
        <v>20</v>
      </c>
      <c r="E6" s="42">
        <v>1500</v>
      </c>
      <c r="F6" s="38">
        <v>8</v>
      </c>
      <c r="G6" s="50">
        <v>8</v>
      </c>
    </row>
    <row r="7" spans="1:7" customFormat="1" x14ac:dyDescent="0.3">
      <c r="A7" s="48" t="s">
        <v>24</v>
      </c>
      <c r="B7" s="39" t="s">
        <v>25</v>
      </c>
      <c r="C7" s="39" t="s">
        <v>17</v>
      </c>
      <c r="D7" s="39" t="s">
        <v>10</v>
      </c>
      <c r="E7" s="40">
        <v>1400</v>
      </c>
      <c r="F7" s="41">
        <v>6</v>
      </c>
      <c r="G7" s="23">
        <v>6</v>
      </c>
    </row>
    <row r="8" spans="1:7" customFormat="1" x14ac:dyDescent="0.3">
      <c r="A8" s="49" t="s">
        <v>26</v>
      </c>
      <c r="B8" s="37" t="s">
        <v>27</v>
      </c>
      <c r="C8" s="37" t="s">
        <v>28</v>
      </c>
      <c r="D8" s="37" t="s">
        <v>29</v>
      </c>
      <c r="E8" s="42">
        <v>2300</v>
      </c>
      <c r="F8" s="38">
        <v>5</v>
      </c>
      <c r="G8" s="50">
        <v>5</v>
      </c>
    </row>
    <row r="9" spans="1:7" customFormat="1" x14ac:dyDescent="0.3">
      <c r="A9" s="48" t="s">
        <v>30</v>
      </c>
      <c r="B9" s="39" t="s">
        <v>31</v>
      </c>
      <c r="C9" s="39" t="s">
        <v>32</v>
      </c>
      <c r="D9" s="39" t="s">
        <v>10</v>
      </c>
      <c r="E9" s="40">
        <v>2000</v>
      </c>
      <c r="F9" s="41">
        <v>18</v>
      </c>
      <c r="G9" s="23">
        <v>18</v>
      </c>
    </row>
    <row r="10" spans="1:7" customFormat="1" x14ac:dyDescent="0.3">
      <c r="A10" s="49" t="s">
        <v>33</v>
      </c>
      <c r="B10" s="37" t="s">
        <v>34</v>
      </c>
      <c r="C10" s="37" t="s">
        <v>35</v>
      </c>
      <c r="D10" s="37" t="s">
        <v>14</v>
      </c>
      <c r="E10" s="42">
        <v>1400</v>
      </c>
      <c r="F10" s="38">
        <v>19</v>
      </c>
      <c r="G10" s="50">
        <v>19</v>
      </c>
    </row>
    <row r="11" spans="1:7" customFormat="1" x14ac:dyDescent="0.3">
      <c r="A11" s="48" t="s">
        <v>36</v>
      </c>
      <c r="B11" s="39" t="s">
        <v>37</v>
      </c>
      <c r="C11" s="39" t="s">
        <v>13</v>
      </c>
      <c r="D11" s="39" t="s">
        <v>14</v>
      </c>
      <c r="E11" s="40">
        <v>1900</v>
      </c>
      <c r="F11" s="41">
        <v>6</v>
      </c>
      <c r="G11" s="23">
        <v>6</v>
      </c>
    </row>
    <row r="12" spans="1:7" customFormat="1" x14ac:dyDescent="0.3">
      <c r="A12" s="49" t="s">
        <v>38</v>
      </c>
      <c r="B12" s="37" t="s">
        <v>39</v>
      </c>
      <c r="C12" s="37" t="s">
        <v>17</v>
      </c>
      <c r="D12" s="39" t="s">
        <v>29</v>
      </c>
      <c r="E12" s="42">
        <v>2000</v>
      </c>
      <c r="F12" s="38">
        <v>2</v>
      </c>
      <c r="G12" s="50">
        <v>2</v>
      </c>
    </row>
    <row r="13" spans="1:7" customFormat="1" x14ac:dyDescent="0.3">
      <c r="A13" s="48" t="s">
        <v>40</v>
      </c>
      <c r="B13" s="39" t="s">
        <v>41</v>
      </c>
      <c r="C13" s="39" t="s">
        <v>28</v>
      </c>
      <c r="D13" s="39" t="s">
        <v>29</v>
      </c>
      <c r="E13" s="40">
        <v>5500</v>
      </c>
      <c r="F13" s="41">
        <v>1</v>
      </c>
      <c r="G13" s="23">
        <v>1</v>
      </c>
    </row>
    <row r="14" spans="1:7" x14ac:dyDescent="0.3">
      <c r="A14" s="49" t="s">
        <v>42</v>
      </c>
      <c r="B14" s="37" t="s">
        <v>43</v>
      </c>
      <c r="C14" s="37" t="s">
        <v>44</v>
      </c>
      <c r="D14" s="37" t="s">
        <v>20</v>
      </c>
      <c r="E14" s="42">
        <v>1550</v>
      </c>
      <c r="F14" s="38">
        <v>0</v>
      </c>
      <c r="G14" s="50">
        <v>0</v>
      </c>
    </row>
    <row r="15" spans="1:7" x14ac:dyDescent="0.3">
      <c r="A15" s="48" t="s">
        <v>45</v>
      </c>
      <c r="B15" s="39" t="s">
        <v>46</v>
      </c>
      <c r="C15" s="39" t="s">
        <v>17</v>
      </c>
      <c r="D15" s="39" t="s">
        <v>14</v>
      </c>
      <c r="E15" s="40">
        <v>1100</v>
      </c>
      <c r="F15" s="41">
        <v>3</v>
      </c>
      <c r="G15" s="23">
        <v>3</v>
      </c>
    </row>
    <row r="16" spans="1:7" x14ac:dyDescent="0.3">
      <c r="A16" s="49" t="s">
        <v>47</v>
      </c>
      <c r="B16" s="37" t="s">
        <v>48</v>
      </c>
      <c r="C16" s="37" t="s">
        <v>49</v>
      </c>
      <c r="D16" s="37" t="s">
        <v>20</v>
      </c>
      <c r="E16" s="42">
        <v>700</v>
      </c>
      <c r="F16" s="38">
        <v>8</v>
      </c>
      <c r="G16" s="50">
        <v>8</v>
      </c>
    </row>
    <row r="17" spans="1:7" x14ac:dyDescent="0.3">
      <c r="A17" s="48" t="s">
        <v>50</v>
      </c>
      <c r="B17" s="39" t="s">
        <v>51</v>
      </c>
      <c r="C17" s="39" t="s">
        <v>17</v>
      </c>
      <c r="D17" s="37" t="s">
        <v>20</v>
      </c>
      <c r="E17" s="40">
        <v>1450</v>
      </c>
      <c r="F17" s="41">
        <v>10</v>
      </c>
      <c r="G17" s="23">
        <v>10</v>
      </c>
    </row>
    <row r="18" spans="1:7" x14ac:dyDescent="0.3">
      <c r="A18" s="49" t="s">
        <v>52</v>
      </c>
      <c r="B18" s="37" t="s">
        <v>53</v>
      </c>
      <c r="C18" s="37" t="s">
        <v>17</v>
      </c>
      <c r="D18" s="37" t="s">
        <v>10</v>
      </c>
      <c r="E18" s="42">
        <v>5200</v>
      </c>
      <c r="F18" s="38">
        <v>13</v>
      </c>
      <c r="G18" s="50">
        <v>13</v>
      </c>
    </row>
    <row r="19" spans="1:7" x14ac:dyDescent="0.3">
      <c r="A19" s="48" t="s">
        <v>54</v>
      </c>
      <c r="B19" s="39" t="s">
        <v>55</v>
      </c>
      <c r="C19" s="39" t="s">
        <v>56</v>
      </c>
      <c r="D19" s="37" t="s">
        <v>20</v>
      </c>
      <c r="E19" s="40">
        <v>1200</v>
      </c>
      <c r="F19" s="41">
        <v>16</v>
      </c>
      <c r="G19" s="23">
        <v>16</v>
      </c>
    </row>
    <row r="20" spans="1:7" x14ac:dyDescent="0.3">
      <c r="A20" s="49" t="s">
        <v>57</v>
      </c>
      <c r="B20" s="37" t="s">
        <v>58</v>
      </c>
      <c r="C20" s="37" t="s">
        <v>13</v>
      </c>
      <c r="D20" s="37" t="s">
        <v>14</v>
      </c>
      <c r="E20" s="42">
        <v>6500</v>
      </c>
      <c r="F20" s="38">
        <v>19</v>
      </c>
      <c r="G20" s="50">
        <v>19</v>
      </c>
    </row>
    <row r="21" spans="1:7" x14ac:dyDescent="0.3">
      <c r="A21" s="48" t="s">
        <v>59</v>
      </c>
      <c r="B21" s="39" t="s">
        <v>60</v>
      </c>
      <c r="C21" s="39" t="s">
        <v>35</v>
      </c>
      <c r="D21" s="39" t="s">
        <v>14</v>
      </c>
      <c r="E21" s="40">
        <v>1500</v>
      </c>
      <c r="F21" s="41">
        <v>20</v>
      </c>
      <c r="G21" s="23">
        <v>20</v>
      </c>
    </row>
    <row r="22" spans="1:7" x14ac:dyDescent="0.3">
      <c r="A22" s="49" t="s">
        <v>61</v>
      </c>
      <c r="B22" s="37" t="s">
        <v>62</v>
      </c>
      <c r="C22" s="37" t="s">
        <v>17</v>
      </c>
      <c r="D22" s="37" t="s">
        <v>14</v>
      </c>
      <c r="E22" s="42">
        <v>3000</v>
      </c>
      <c r="F22" s="38">
        <v>7</v>
      </c>
      <c r="G22" s="50">
        <v>7</v>
      </c>
    </row>
    <row r="23" spans="1:7" x14ac:dyDescent="0.3">
      <c r="A23" s="48" t="s">
        <v>63</v>
      </c>
      <c r="B23" s="39" t="s">
        <v>64</v>
      </c>
      <c r="C23" s="39" t="s">
        <v>13</v>
      </c>
      <c r="D23" s="39" t="s">
        <v>29</v>
      </c>
      <c r="E23" s="40">
        <v>2750</v>
      </c>
      <c r="F23" s="41">
        <v>4</v>
      </c>
      <c r="G23" s="23">
        <v>4</v>
      </c>
    </row>
    <row r="24" spans="1:7" x14ac:dyDescent="0.3">
      <c r="A24" s="49" t="s">
        <v>65</v>
      </c>
      <c r="B24" s="37" t="s">
        <v>66</v>
      </c>
      <c r="C24" s="37" t="s">
        <v>17</v>
      </c>
      <c r="D24" s="37" t="s">
        <v>29</v>
      </c>
      <c r="E24" s="42">
        <v>1500</v>
      </c>
      <c r="F24" s="38">
        <v>9</v>
      </c>
      <c r="G24" s="50">
        <v>9</v>
      </c>
    </row>
    <row r="25" spans="1:7" ht="15" thickBot="1" x14ac:dyDescent="0.35">
      <c r="A25" s="51" t="s">
        <v>67</v>
      </c>
      <c r="B25" s="52" t="s">
        <v>68</v>
      </c>
      <c r="C25" s="52" t="s">
        <v>69</v>
      </c>
      <c r="D25" s="52" t="s">
        <v>29</v>
      </c>
      <c r="E25" s="53">
        <v>2400</v>
      </c>
      <c r="F25" s="54">
        <v>3</v>
      </c>
      <c r="G25" s="24">
        <v>3</v>
      </c>
    </row>
  </sheetData>
  <conditionalFormatting sqref="E2:E25">
    <cfRule type="dataBar" priority="1">
      <dataBar>
        <cfvo type="min"/>
        <cfvo type="max"/>
        <color theme="8" tint="-0.499984740745262"/>
      </dataBar>
      <extLst>
        <ext xmlns:x14="http://schemas.microsoft.com/office/spreadsheetml/2009/9/main" uri="{B025F937-C7B1-47D3-B67F-A62EFF666E3E}">
          <x14:id>{3B969597-13DE-469B-B7E6-585D80DE360C}</x14:id>
        </ext>
      </extLst>
    </cfRule>
  </conditionalFormatting>
  <conditionalFormatting sqref="G2:G25">
    <cfRule type="iconSet" priority="3">
      <iconSet iconSet="3Symbols" showValue="0">
        <cfvo type="percent" val="0"/>
        <cfvo type="num" val="5"/>
        <cfvo type="num" val="10"/>
      </iconSet>
    </cfRule>
    <cfRule type="cellIs" dxfId="0" priority="4" operator="lessThanOrEqual">
      <formula>3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969597-13DE-469B-B7E6-585D80DE360C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E2:E25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DC3E-A5DA-4DD2-BC1D-5E53E41B5A13}">
  <dimension ref="C1:CB61"/>
  <sheetViews>
    <sheetView showGridLines="0" tabSelected="1" workbookViewId="0">
      <selection activeCell="DI48" sqref="DI48"/>
    </sheetView>
  </sheetViews>
  <sheetFormatPr defaultColWidth="1.88671875" defaultRowHeight="8.4" customHeight="1" x14ac:dyDescent="0.4"/>
  <cols>
    <col min="1" max="59" width="1.88671875" style="7"/>
    <col min="60" max="60" width="1.88671875" style="7" customWidth="1"/>
    <col min="61" max="79" width="1.88671875" style="7"/>
    <col min="80" max="80" width="12.44140625" style="7" customWidth="1"/>
    <col min="81" max="81" width="1.88671875" style="7" customWidth="1"/>
    <col min="82" max="16384" width="1.88671875" style="7"/>
  </cols>
  <sheetData>
    <row r="1" spans="3:80" ht="8.4" customHeight="1" thickBot="1" x14ac:dyDescent="0.45"/>
    <row r="2" spans="3:80" ht="8.4" customHeight="1" x14ac:dyDescent="0.4">
      <c r="W2" s="77" t="s">
        <v>70</v>
      </c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82"/>
      <c r="AQ2" s="77" t="s">
        <v>71</v>
      </c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82"/>
      <c r="BK2" s="77" t="s">
        <v>72</v>
      </c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82"/>
    </row>
    <row r="3" spans="3:80" ht="8.4" customHeight="1" thickBot="1" x14ac:dyDescent="0.45">
      <c r="W3" s="83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5"/>
      <c r="AQ3" s="83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5"/>
      <c r="BK3" s="83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5"/>
    </row>
    <row r="4" spans="3:80" ht="8.4" customHeight="1" x14ac:dyDescent="0.4">
      <c r="W4" s="86">
        <f>COUNTA(tab_produtos[Produto])</f>
        <v>24</v>
      </c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Q4" s="86">
        <f>SUM(tab_vendas[Qtd])</f>
        <v>190</v>
      </c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K4" s="88">
        <f>SUM(tab_vendas[Total])</f>
        <v>479450</v>
      </c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</row>
    <row r="5" spans="3:80" ht="8.4" customHeight="1" x14ac:dyDescent="0.4"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</row>
    <row r="6" spans="3:80" ht="8.4" customHeight="1" x14ac:dyDescent="0.4"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</row>
    <row r="7" spans="3:80" ht="8.4" customHeight="1" x14ac:dyDescent="0.4"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</row>
    <row r="8" spans="3:80" ht="8.4" customHeight="1" x14ac:dyDescent="0.4"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</row>
    <row r="9" spans="3:80" ht="8.4" customHeight="1" x14ac:dyDescent="0.4"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</row>
    <row r="10" spans="3:80" ht="8.4" customHeight="1" x14ac:dyDescent="0.4"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</row>
    <row r="12" spans="3:80" ht="8.4" customHeight="1" thickBot="1" x14ac:dyDescent="0.45"/>
    <row r="13" spans="3:80" ht="8.4" customHeight="1" x14ac:dyDescent="0.4">
      <c r="C13" s="77" t="s">
        <v>73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</row>
    <row r="14" spans="3:80" ht="8.4" customHeight="1" x14ac:dyDescent="0.4"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</row>
    <row r="15" spans="3:80" ht="8.4" customHeight="1" x14ac:dyDescent="0.4"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</row>
    <row r="16" spans="3:80" ht="8.4" customHeight="1" x14ac:dyDescent="0.4"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</row>
    <row r="17" spans="3:80" ht="8.4" customHeight="1" x14ac:dyDescent="0.4"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</row>
    <row r="18" spans="3:80" ht="8.4" customHeight="1" x14ac:dyDescent="0.4"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</row>
    <row r="19" spans="3:80" ht="8.4" customHeight="1" x14ac:dyDescent="0.4"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</row>
    <row r="20" spans="3:80" ht="8.4" customHeight="1" x14ac:dyDescent="0.4"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</row>
    <row r="21" spans="3:80" ht="8.4" customHeight="1" x14ac:dyDescent="0.4"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</row>
    <row r="22" spans="3:80" ht="8.4" customHeight="1" x14ac:dyDescent="0.4"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</row>
    <row r="23" spans="3:80" ht="8.4" customHeight="1" x14ac:dyDescent="0.4"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</row>
    <row r="24" spans="3:80" ht="8.4" customHeight="1" x14ac:dyDescent="0.4"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</row>
    <row r="25" spans="3:80" ht="8.4" customHeight="1" x14ac:dyDescent="0.4"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</row>
    <row r="26" spans="3:80" ht="8.4" customHeight="1" x14ac:dyDescent="0.4"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</row>
    <row r="27" spans="3:80" ht="8.4" customHeight="1" x14ac:dyDescent="0.4"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</row>
    <row r="28" spans="3:80" ht="8.4" customHeight="1" x14ac:dyDescent="0.4"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</row>
    <row r="29" spans="3:80" ht="8.4" customHeight="1" x14ac:dyDescent="0.4"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</row>
    <row r="30" spans="3:80" ht="8.4" customHeight="1" x14ac:dyDescent="0.4"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</row>
    <row r="31" spans="3:80" ht="8.4" customHeight="1" x14ac:dyDescent="0.4"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</row>
    <row r="32" spans="3:80" ht="8.4" customHeight="1" x14ac:dyDescent="0.4"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</row>
    <row r="33" spans="3:80" ht="8.4" customHeight="1" x14ac:dyDescent="0.4"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</row>
    <row r="34" spans="3:80" ht="8.4" customHeight="1" x14ac:dyDescent="0.4"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</row>
    <row r="35" spans="3:80" ht="8.4" customHeight="1" x14ac:dyDescent="0.4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</row>
    <row r="36" spans="3:80" ht="8.4" customHeight="1" x14ac:dyDescent="0.4"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</row>
    <row r="37" spans="3:80" ht="8.4" customHeight="1" thickBot="1" x14ac:dyDescent="0.45"/>
    <row r="38" spans="3:80" ht="8.4" customHeight="1" x14ac:dyDescent="0.4">
      <c r="C38" s="77" t="s">
        <v>74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P38" s="77" t="s">
        <v>75</v>
      </c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</row>
    <row r="39" spans="3:80" ht="8.4" customHeight="1" x14ac:dyDescent="0.4"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P39" s="79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</row>
    <row r="40" spans="3:80" ht="8.4" customHeight="1" x14ac:dyDescent="0.4"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P40" s="79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</row>
    <row r="41" spans="3:80" ht="8.4" customHeight="1" x14ac:dyDescent="0.4"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</row>
    <row r="42" spans="3:80" ht="8.4" customHeight="1" x14ac:dyDescent="0.4"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</row>
    <row r="43" spans="3:80" ht="8.4" customHeight="1" x14ac:dyDescent="0.4"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</row>
    <row r="44" spans="3:80" ht="8.4" customHeight="1" x14ac:dyDescent="0.4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</row>
    <row r="45" spans="3:80" ht="8.4" customHeight="1" x14ac:dyDescent="0.4"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</row>
    <row r="46" spans="3:80" ht="8.4" customHeight="1" x14ac:dyDescent="0.4"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</row>
    <row r="47" spans="3:80" ht="8.4" customHeight="1" x14ac:dyDescent="0.4"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</row>
    <row r="48" spans="3:80" ht="8.4" customHeight="1" x14ac:dyDescent="0.4"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</row>
    <row r="49" spans="3:80" ht="8.4" customHeight="1" x14ac:dyDescent="0.4"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</row>
    <row r="50" spans="3:80" ht="8.4" customHeight="1" x14ac:dyDescent="0.4"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</row>
    <row r="51" spans="3:80" ht="8.4" customHeight="1" x14ac:dyDescent="0.4"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</row>
    <row r="52" spans="3:80" ht="8.4" customHeight="1" x14ac:dyDescent="0.4"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</row>
    <row r="53" spans="3:80" ht="8.4" customHeight="1" x14ac:dyDescent="0.4"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</row>
    <row r="54" spans="3:80" ht="8.4" customHeight="1" x14ac:dyDescent="0.4"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</row>
    <row r="55" spans="3:80" ht="8.4" customHeight="1" x14ac:dyDescent="0.4"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</row>
    <row r="56" spans="3:80" ht="8.4" customHeight="1" x14ac:dyDescent="0.4"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</row>
    <row r="57" spans="3:80" ht="8.4" customHeight="1" x14ac:dyDescent="0.4"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</row>
    <row r="58" spans="3:80" ht="8.4" customHeight="1" x14ac:dyDescent="0.4"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</row>
    <row r="59" spans="3:80" ht="8.4" customHeight="1" x14ac:dyDescent="0.4"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</row>
    <row r="60" spans="3:80" ht="8.4" customHeight="1" x14ac:dyDescent="0.4"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</row>
    <row r="61" spans="3:80" ht="8.4" customHeight="1" x14ac:dyDescent="0.4"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</row>
  </sheetData>
  <mergeCells count="12">
    <mergeCell ref="W2:AN3"/>
    <mergeCell ref="AQ2:BH3"/>
    <mergeCell ref="BK2:CB3"/>
    <mergeCell ref="W4:AN10"/>
    <mergeCell ref="AQ4:BH10"/>
    <mergeCell ref="BK4:CB10"/>
    <mergeCell ref="C13:CB15"/>
    <mergeCell ref="C16:CB36"/>
    <mergeCell ref="C38:AN40"/>
    <mergeCell ref="AP38:CB40"/>
    <mergeCell ref="C41:AN61"/>
    <mergeCell ref="AP41:CB6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68C2-216A-46CC-915D-23EF4422F750}">
  <dimension ref="A1:L7"/>
  <sheetViews>
    <sheetView zoomScale="130" zoomScaleNormal="130" workbookViewId="0">
      <selection activeCell="A15" sqref="A15"/>
    </sheetView>
  </sheetViews>
  <sheetFormatPr defaultRowHeight="14.4" x14ac:dyDescent="0.3"/>
  <cols>
    <col min="1" max="1" width="22" customWidth="1"/>
    <col min="2" max="2" width="28.33203125" customWidth="1"/>
    <col min="4" max="4" width="9" bestFit="1" customWidth="1"/>
    <col min="5" max="5" width="7.88671875" bestFit="1" customWidth="1"/>
    <col min="6" max="6" width="15.6640625" style="8" bestFit="1" customWidth="1"/>
    <col min="7" max="7" width="9.5546875" bestFit="1" customWidth="1"/>
    <col min="9" max="9" width="18.44140625" bestFit="1" customWidth="1"/>
    <col min="10" max="11" width="18.44140625" customWidth="1"/>
    <col min="12" max="12" width="14.5546875" bestFit="1" customWidth="1"/>
  </cols>
  <sheetData>
    <row r="1" spans="1:12" ht="18.600000000000001" thickBot="1" x14ac:dyDescent="0.4">
      <c r="A1" s="17" t="s">
        <v>76</v>
      </c>
      <c r="B1" s="18" t="s">
        <v>77</v>
      </c>
      <c r="D1" s="17" t="s">
        <v>78</v>
      </c>
      <c r="E1" s="18" t="s">
        <v>79</v>
      </c>
      <c r="F1" s="25" t="s">
        <v>80</v>
      </c>
      <c r="G1" s="18" t="s">
        <v>81</v>
      </c>
      <c r="I1" s="17" t="s">
        <v>3</v>
      </c>
      <c r="J1" s="29" t="s">
        <v>82</v>
      </c>
      <c r="K1" s="29" t="s">
        <v>83</v>
      </c>
      <c r="L1" s="18" t="s">
        <v>80</v>
      </c>
    </row>
    <row r="2" spans="1:12" ht="15.6" x14ac:dyDescent="0.3">
      <c r="A2" s="11" t="s">
        <v>84</v>
      </c>
      <c r="B2" s="12">
        <f>SUMIF(tab_vendas[Vendedores],A2,tab_vendas[Total])</f>
        <v>64400</v>
      </c>
      <c r="D2" s="11">
        <v>1</v>
      </c>
      <c r="E2" s="20" t="s">
        <v>85</v>
      </c>
      <c r="F2" s="26">
        <f>SUMIF(tab_vendas[Mês],D2,tab_vendas[Total])</f>
        <v>191100</v>
      </c>
      <c r="G2" s="22">
        <f>SUMIF(tab_vendas[Mês],D2,tab_vendas[Qtd])</f>
        <v>58</v>
      </c>
      <c r="I2" s="11" t="s">
        <v>10</v>
      </c>
      <c r="J2" s="30">
        <f>L2/SUM(L2:L5)</f>
        <v>0.16226926686828658</v>
      </c>
      <c r="K2" s="31">
        <f>1-J2</f>
        <v>0.83773073313171342</v>
      </c>
      <c r="L2" s="12">
        <f>SUMIF(tab_vendas[Tipo do Produto],I2,tab_vendas[Total])</f>
        <v>77800</v>
      </c>
    </row>
    <row r="3" spans="1:12" ht="15.6" x14ac:dyDescent="0.3">
      <c r="A3" s="13" t="s">
        <v>86</v>
      </c>
      <c r="B3" s="14">
        <f>SUMIF(tab_vendas[Vendedores],A3,tab_vendas[Total])</f>
        <v>46000</v>
      </c>
      <c r="D3" s="13">
        <v>2</v>
      </c>
      <c r="E3" s="19" t="s">
        <v>87</v>
      </c>
      <c r="F3" s="27">
        <f>SUMIF(tab_vendas[Mês],D3,tab_vendas[Total])</f>
        <v>54100</v>
      </c>
      <c r="G3" s="23">
        <f>SUMIF(tab_vendas[Mês],D3,tab_vendas[Qtd])</f>
        <v>32</v>
      </c>
      <c r="I3" s="13" t="s">
        <v>14</v>
      </c>
      <c r="J3" s="33">
        <f t="shared" ref="J3:J5" si="0">L3/SUM(L3:L6)</f>
        <v>0.60276360014938379</v>
      </c>
      <c r="K3" s="34">
        <f t="shared" ref="K3:K5" si="1">1-J3</f>
        <v>0.39723639985061621</v>
      </c>
      <c r="L3" s="14">
        <f>SUMIF(tab_vendas[Tipo do Produto],I3,tab_vendas[Total])</f>
        <v>242100</v>
      </c>
    </row>
    <row r="4" spans="1:12" ht="16.2" thickBot="1" x14ac:dyDescent="0.35">
      <c r="A4" s="15" t="s">
        <v>88</v>
      </c>
      <c r="B4" s="16">
        <f>SUMIF(tab_vendas[Vendedores],A4,tab_vendas[Total])</f>
        <v>147500</v>
      </c>
      <c r="D4" s="13">
        <v>3</v>
      </c>
      <c r="E4" s="19" t="s">
        <v>89</v>
      </c>
      <c r="F4" s="27">
        <f>SUMIF(tab_vendas[Mês],D4,tab_vendas[Total])</f>
        <v>77850</v>
      </c>
      <c r="G4" s="23">
        <f>SUMIF(tab_vendas[Mês],D4,tab_vendas[Qtd])</f>
        <v>35</v>
      </c>
      <c r="I4" s="13" t="s">
        <v>20</v>
      </c>
      <c r="J4" s="33">
        <f t="shared" si="0"/>
        <v>0.29489188342212475</v>
      </c>
      <c r="K4" s="34">
        <f t="shared" si="1"/>
        <v>0.7051081165778752</v>
      </c>
      <c r="L4" s="14">
        <f>SUMIF(tab_vendas[Tipo do Produto],I4,tab_vendas[Total])</f>
        <v>47050</v>
      </c>
    </row>
    <row r="5" spans="1:12" ht="16.2" thickBot="1" x14ac:dyDescent="0.35">
      <c r="D5" s="13">
        <v>4</v>
      </c>
      <c r="E5" s="19" t="s">
        <v>90</v>
      </c>
      <c r="F5" s="27">
        <f>SUMIF(tab_vendas[Mês],D5,tab_vendas[Total])</f>
        <v>40600</v>
      </c>
      <c r="G5" s="23">
        <f>SUMIF(tab_vendas[Mês],D5,tab_vendas[Qtd])</f>
        <v>25</v>
      </c>
      <c r="I5" s="15" t="s">
        <v>29</v>
      </c>
      <c r="J5" s="35">
        <f t="shared" si="0"/>
        <v>1</v>
      </c>
      <c r="K5" s="36">
        <f t="shared" si="1"/>
        <v>0</v>
      </c>
      <c r="L5" s="32">
        <f>SUMIF(tab_vendas[Tipo do Produto],I5,tab_vendas[Total])</f>
        <v>112500</v>
      </c>
    </row>
    <row r="6" spans="1:12" ht="15.6" x14ac:dyDescent="0.3">
      <c r="D6" s="13">
        <v>5</v>
      </c>
      <c r="E6" s="19" t="s">
        <v>91</v>
      </c>
      <c r="F6" s="27">
        <f>SUMIF(tab_vendas[Mês],D6,tab_vendas[Total])</f>
        <v>101400</v>
      </c>
      <c r="G6" s="23">
        <f>SUMIF(tab_vendas[Mês],D6,tab_vendas[Qtd])</f>
        <v>31</v>
      </c>
    </row>
    <row r="7" spans="1:12" ht="16.2" thickBot="1" x14ac:dyDescent="0.35">
      <c r="D7" s="15">
        <v>6</v>
      </c>
      <c r="E7" s="21" t="s">
        <v>92</v>
      </c>
      <c r="F7" s="28">
        <f>SUMIF(tab_vendas[Mês],D7,tab_vendas[Total])</f>
        <v>14400</v>
      </c>
      <c r="G7" s="24">
        <f>SUMIF(tab_vendas[Mês],D7,tab_vendas[Qtd])</f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62D-7350-407C-9780-BDF819203DBD}">
  <dimension ref="A1:H25"/>
  <sheetViews>
    <sheetView showGridLines="0" topLeftCell="B1" zoomScale="120" zoomScaleNormal="120" workbookViewId="0">
      <selection activeCell="J7" sqref="J7"/>
    </sheetView>
  </sheetViews>
  <sheetFormatPr defaultColWidth="8.88671875" defaultRowHeight="14.4" x14ac:dyDescent="0.3"/>
  <cols>
    <col min="1" max="2" width="17.88671875" style="1" bestFit="1" customWidth="1"/>
    <col min="3" max="3" width="19.88671875" style="1" bestFit="1" customWidth="1"/>
    <col min="4" max="4" width="18.6640625" style="1" bestFit="1" customWidth="1"/>
    <col min="5" max="5" width="19.33203125" style="1" bestFit="1" customWidth="1"/>
    <col min="6" max="6" width="12.33203125" style="1" bestFit="1" customWidth="1"/>
    <col min="7" max="7" width="24.5546875" style="1" customWidth="1"/>
    <col min="8" max="8" width="17.109375" style="1" customWidth="1"/>
    <col min="9" max="16384" width="8.88671875" style="1"/>
  </cols>
  <sheetData>
    <row r="1" spans="1:8" customFormat="1" ht="15" thickBot="1" x14ac:dyDescent="0.35">
      <c r="A1" s="60" t="s">
        <v>93</v>
      </c>
      <c r="B1" s="61" t="s">
        <v>94</v>
      </c>
      <c r="C1" s="61" t="s">
        <v>76</v>
      </c>
      <c r="D1" s="61" t="s">
        <v>0</v>
      </c>
      <c r="E1" s="61" t="s">
        <v>3</v>
      </c>
      <c r="F1" s="61" t="s">
        <v>81</v>
      </c>
      <c r="G1" s="62" t="s">
        <v>95</v>
      </c>
      <c r="H1" s="63" t="s">
        <v>80</v>
      </c>
    </row>
    <row r="2" spans="1:8" customFormat="1" x14ac:dyDescent="0.3">
      <c r="A2" s="64">
        <v>1</v>
      </c>
      <c r="B2" s="65">
        <v>44931</v>
      </c>
      <c r="C2" s="66" t="s">
        <v>84</v>
      </c>
      <c r="D2" s="66" t="s">
        <v>7</v>
      </c>
      <c r="E2" s="66" t="s">
        <v>10</v>
      </c>
      <c r="F2" s="66">
        <v>16</v>
      </c>
      <c r="G2" s="67">
        <f>_xlfn.XLOOKUP(tab_vendas[[#This Row],[COD_PRODUTO]],tab_produtos[COD_PRODUTO],tab_produtos[Preço Unitário])</f>
        <v>2600</v>
      </c>
      <c r="H2" s="68">
        <f>tab_vendas[[#This Row],[ Preço Unitário]]*tab_vendas[[#This Row],[Qtd]]</f>
        <v>41600</v>
      </c>
    </row>
    <row r="3" spans="1:8" customFormat="1" x14ac:dyDescent="0.3">
      <c r="A3" s="69">
        <v>1</v>
      </c>
      <c r="B3" s="9">
        <v>44932</v>
      </c>
      <c r="C3" s="2" t="s">
        <v>86</v>
      </c>
      <c r="D3" s="2" t="s">
        <v>11</v>
      </c>
      <c r="E3" s="2" t="s">
        <v>14</v>
      </c>
      <c r="F3" s="2">
        <v>17</v>
      </c>
      <c r="G3" s="4">
        <f>_xlfn.XLOOKUP(tab_vendas[[#This Row],[COD_PRODUTO]],tab_produtos[COD_PRODUTO],tab_produtos[Preço Unitário])</f>
        <v>2500</v>
      </c>
      <c r="H3" s="70">
        <f>tab_vendas[[#This Row],[ Preço Unitário]]*tab_vendas[[#This Row],[Qtd]]</f>
        <v>42500</v>
      </c>
    </row>
    <row r="4" spans="1:8" customFormat="1" x14ac:dyDescent="0.3">
      <c r="A4" s="71">
        <v>1</v>
      </c>
      <c r="B4" s="10">
        <v>44933</v>
      </c>
      <c r="C4" s="3" t="s">
        <v>88</v>
      </c>
      <c r="D4" s="3" t="s">
        <v>15</v>
      </c>
      <c r="E4" s="3" t="s">
        <v>14</v>
      </c>
      <c r="F4" s="3">
        <v>23</v>
      </c>
      <c r="G4" s="4">
        <f>_xlfn.XLOOKUP(tab_vendas[[#This Row],[COD_PRODUTO]],tab_produtos[COD_PRODUTO],tab_produtos[Preço Unitário])</f>
        <v>4500</v>
      </c>
      <c r="H4" s="72">
        <f>tab_vendas[[#This Row],[ Preço Unitário]]*tab_vendas[[#This Row],[Qtd]]</f>
        <v>103500</v>
      </c>
    </row>
    <row r="5" spans="1:8" customFormat="1" x14ac:dyDescent="0.3">
      <c r="A5" s="69">
        <v>1</v>
      </c>
      <c r="B5" s="9">
        <v>44938</v>
      </c>
      <c r="C5" s="2" t="s">
        <v>96</v>
      </c>
      <c r="D5" s="2" t="s">
        <v>18</v>
      </c>
      <c r="E5" s="3" t="s">
        <v>20</v>
      </c>
      <c r="F5" s="2">
        <v>2</v>
      </c>
      <c r="G5" s="4">
        <f>_xlfn.XLOOKUP(tab_vendas[[#This Row],[COD_PRODUTO]],tab_produtos[COD_PRODUTO],tab_produtos[Preço Unitário])</f>
        <v>1750</v>
      </c>
      <c r="H5" s="70">
        <f>tab_vendas[[#This Row],[ Preço Unitário]]*tab_vendas[[#This Row],[Qtd]]</f>
        <v>3500</v>
      </c>
    </row>
    <row r="6" spans="1:8" customFormat="1" x14ac:dyDescent="0.3">
      <c r="A6" s="71">
        <v>2</v>
      </c>
      <c r="B6" s="10">
        <v>44970</v>
      </c>
      <c r="C6" s="3" t="s">
        <v>97</v>
      </c>
      <c r="D6" s="3" t="s">
        <v>21</v>
      </c>
      <c r="E6" s="3" t="s">
        <v>20</v>
      </c>
      <c r="F6" s="3">
        <v>6</v>
      </c>
      <c r="G6" s="4">
        <f>_xlfn.XLOOKUP(tab_vendas[[#This Row],[COD_PRODUTO]],tab_produtos[COD_PRODUTO],tab_produtos[Preço Unitário])</f>
        <v>1500</v>
      </c>
      <c r="H6" s="72">
        <f>tab_vendas[[#This Row],[ Preço Unitário]]*tab_vendas[[#This Row],[Qtd]]</f>
        <v>9000</v>
      </c>
    </row>
    <row r="7" spans="1:8" customFormat="1" x14ac:dyDescent="0.3">
      <c r="A7" s="69">
        <v>2</v>
      </c>
      <c r="B7" s="9">
        <v>44974</v>
      </c>
      <c r="C7" s="2" t="s">
        <v>98</v>
      </c>
      <c r="D7" s="2" t="s">
        <v>24</v>
      </c>
      <c r="E7" s="2" t="s">
        <v>10</v>
      </c>
      <c r="F7" s="2">
        <v>9</v>
      </c>
      <c r="G7" s="4">
        <f>_xlfn.XLOOKUP(tab_vendas[[#This Row],[COD_PRODUTO]],tab_produtos[COD_PRODUTO],tab_produtos[Preço Unitário])</f>
        <v>1400</v>
      </c>
      <c r="H7" s="70">
        <f>tab_vendas[[#This Row],[ Preço Unitário]]*tab_vendas[[#This Row],[Qtd]]</f>
        <v>12600</v>
      </c>
    </row>
    <row r="8" spans="1:8" customFormat="1" x14ac:dyDescent="0.3">
      <c r="A8" s="71">
        <v>2</v>
      </c>
      <c r="B8" s="10" t="s">
        <v>99</v>
      </c>
      <c r="C8" s="3" t="s">
        <v>100</v>
      </c>
      <c r="D8" s="3" t="s">
        <v>26</v>
      </c>
      <c r="E8" s="3" t="s">
        <v>29</v>
      </c>
      <c r="F8" s="3">
        <v>7</v>
      </c>
      <c r="G8" s="4">
        <f>_xlfn.XLOOKUP(tab_vendas[[#This Row],[COD_PRODUTO]],tab_produtos[COD_PRODUTO],tab_produtos[Preço Unitário])</f>
        <v>2300</v>
      </c>
      <c r="H8" s="72">
        <f>tab_vendas[[#This Row],[ Preço Unitário]]*tab_vendas[[#This Row],[Qtd]]</f>
        <v>16100</v>
      </c>
    </row>
    <row r="9" spans="1:8" customFormat="1" x14ac:dyDescent="0.3">
      <c r="A9" s="69">
        <v>2</v>
      </c>
      <c r="B9" s="9">
        <v>44983</v>
      </c>
      <c r="C9" s="2" t="s">
        <v>101</v>
      </c>
      <c r="D9" s="2" t="s">
        <v>30</v>
      </c>
      <c r="E9" s="2" t="s">
        <v>10</v>
      </c>
      <c r="F9" s="2">
        <v>4</v>
      </c>
      <c r="G9" s="4">
        <f>_xlfn.XLOOKUP(tab_vendas[[#This Row],[COD_PRODUTO]],tab_produtos[COD_PRODUTO],tab_produtos[Preço Unitário])</f>
        <v>2000</v>
      </c>
      <c r="H9" s="70">
        <f>tab_vendas[[#This Row],[ Preço Unitário]]*tab_vendas[[#This Row],[Qtd]]</f>
        <v>8000</v>
      </c>
    </row>
    <row r="10" spans="1:8" customFormat="1" x14ac:dyDescent="0.3">
      <c r="A10" s="71">
        <v>2</v>
      </c>
      <c r="B10" s="10">
        <v>44985</v>
      </c>
      <c r="C10" s="3" t="s">
        <v>102</v>
      </c>
      <c r="D10" s="3" t="s">
        <v>33</v>
      </c>
      <c r="E10" s="3" t="s">
        <v>14</v>
      </c>
      <c r="F10" s="3">
        <v>6</v>
      </c>
      <c r="G10" s="4">
        <f>_xlfn.XLOOKUP(tab_vendas[[#This Row],[COD_PRODUTO]],tab_produtos[COD_PRODUTO],tab_produtos[Preço Unitário])</f>
        <v>1400</v>
      </c>
      <c r="H10" s="72">
        <f>tab_vendas[[#This Row],[ Preço Unitário]]*tab_vendas[[#This Row],[Qtd]]</f>
        <v>8400</v>
      </c>
    </row>
    <row r="11" spans="1:8" customFormat="1" x14ac:dyDescent="0.3">
      <c r="A11" s="69">
        <v>3</v>
      </c>
      <c r="B11" s="9">
        <v>45014</v>
      </c>
      <c r="C11" s="2" t="s">
        <v>84</v>
      </c>
      <c r="D11" s="2" t="s">
        <v>36</v>
      </c>
      <c r="E11" s="2" t="s">
        <v>14</v>
      </c>
      <c r="F11" s="2">
        <v>12</v>
      </c>
      <c r="G11" s="4">
        <f>_xlfn.XLOOKUP(tab_vendas[[#This Row],[COD_PRODUTO]],tab_produtos[COD_PRODUTO],tab_produtos[Preço Unitário])</f>
        <v>1900</v>
      </c>
      <c r="H11" s="70">
        <f>tab_vendas[[#This Row],[ Preço Unitário]]*tab_vendas[[#This Row],[Qtd]]</f>
        <v>22800</v>
      </c>
    </row>
    <row r="12" spans="1:8" customFormat="1" x14ac:dyDescent="0.3">
      <c r="A12" s="71">
        <v>3</v>
      </c>
      <c r="B12" s="10">
        <v>45015</v>
      </c>
      <c r="C12" s="3" t="s">
        <v>103</v>
      </c>
      <c r="D12" s="3" t="s">
        <v>38</v>
      </c>
      <c r="E12" s="3" t="s">
        <v>29</v>
      </c>
      <c r="F12" s="3">
        <v>8</v>
      </c>
      <c r="G12" s="4">
        <f>_xlfn.XLOOKUP(tab_vendas[[#This Row],[COD_PRODUTO]],tab_produtos[COD_PRODUTO],tab_produtos[Preço Unitário])</f>
        <v>2000</v>
      </c>
      <c r="H12" s="72">
        <f>tab_vendas[[#This Row],[ Preço Unitário]]*tab_vendas[[#This Row],[Qtd]]</f>
        <v>16000</v>
      </c>
    </row>
    <row r="13" spans="1:8" customFormat="1" x14ac:dyDescent="0.3">
      <c r="A13" s="69">
        <v>3</v>
      </c>
      <c r="B13" s="9">
        <v>44988</v>
      </c>
      <c r="C13" s="2" t="s">
        <v>104</v>
      </c>
      <c r="D13" s="2" t="s">
        <v>40</v>
      </c>
      <c r="E13" s="2" t="s">
        <v>29</v>
      </c>
      <c r="F13" s="2">
        <v>4</v>
      </c>
      <c r="G13" s="4">
        <f>_xlfn.XLOOKUP(tab_vendas[[#This Row],[COD_PRODUTO]],tab_produtos[COD_PRODUTO],tab_produtos[Preço Unitário])</f>
        <v>5500</v>
      </c>
      <c r="H13" s="70">
        <f>tab_vendas[[#This Row],[ Preço Unitário]]*tab_vendas[[#This Row],[Qtd]]</f>
        <v>22000</v>
      </c>
    </row>
    <row r="14" spans="1:8" x14ac:dyDescent="0.3">
      <c r="A14" s="71">
        <v>3</v>
      </c>
      <c r="B14" s="10">
        <v>44990</v>
      </c>
      <c r="C14" s="3" t="s">
        <v>105</v>
      </c>
      <c r="D14" s="3" t="s">
        <v>42</v>
      </c>
      <c r="E14" s="3" t="s">
        <v>20</v>
      </c>
      <c r="F14" s="3">
        <v>11</v>
      </c>
      <c r="G14" s="4">
        <f>_xlfn.XLOOKUP(tab_vendas[[#This Row],[COD_PRODUTO]],tab_produtos[COD_PRODUTO],tab_produtos[Preço Unitário])</f>
        <v>1550</v>
      </c>
      <c r="H14" s="72">
        <f>tab_vendas[[#This Row],[ Preço Unitário]]*tab_vendas[[#This Row],[Qtd]]</f>
        <v>17050</v>
      </c>
    </row>
    <row r="15" spans="1:8" x14ac:dyDescent="0.3">
      <c r="A15" s="69">
        <v>4</v>
      </c>
      <c r="B15" s="9">
        <v>45034</v>
      </c>
      <c r="C15" s="2" t="s">
        <v>106</v>
      </c>
      <c r="D15" s="2" t="s">
        <v>45</v>
      </c>
      <c r="E15" s="2" t="s">
        <v>14</v>
      </c>
      <c r="F15" s="2">
        <v>9</v>
      </c>
      <c r="G15" s="4">
        <f>_xlfn.XLOOKUP(tab_vendas[[#This Row],[COD_PRODUTO]],tab_produtos[COD_PRODUTO],tab_produtos[Preço Unitário])</f>
        <v>1100</v>
      </c>
      <c r="H15" s="70">
        <f>tab_vendas[[#This Row],[ Preço Unitário]]*tab_vendas[[#This Row],[Qtd]]</f>
        <v>9900</v>
      </c>
    </row>
    <row r="16" spans="1:8" x14ac:dyDescent="0.3">
      <c r="A16" s="71">
        <v>4</v>
      </c>
      <c r="B16" s="10">
        <v>45037</v>
      </c>
      <c r="C16" s="3" t="s">
        <v>86</v>
      </c>
      <c r="D16" s="3" t="s">
        <v>47</v>
      </c>
      <c r="E16" s="3" t="s">
        <v>20</v>
      </c>
      <c r="F16" s="3">
        <v>5</v>
      </c>
      <c r="G16" s="4">
        <f>_xlfn.XLOOKUP(tab_vendas[[#This Row],[COD_PRODUTO]],tab_produtos[COD_PRODUTO],tab_produtos[Preço Unitário])</f>
        <v>700</v>
      </c>
      <c r="H16" s="72">
        <f>tab_vendas[[#This Row],[ Preço Unitário]]*tab_vendas[[#This Row],[Qtd]]</f>
        <v>3500</v>
      </c>
    </row>
    <row r="17" spans="1:8" x14ac:dyDescent="0.3">
      <c r="A17" s="69">
        <v>4</v>
      </c>
      <c r="B17" s="9">
        <v>45040</v>
      </c>
      <c r="C17" s="2" t="s">
        <v>107</v>
      </c>
      <c r="D17" s="2" t="s">
        <v>50</v>
      </c>
      <c r="E17" s="3" t="s">
        <v>20</v>
      </c>
      <c r="F17" s="2">
        <v>8</v>
      </c>
      <c r="G17" s="4">
        <f>_xlfn.XLOOKUP(tab_vendas[[#This Row],[COD_PRODUTO]],tab_produtos[COD_PRODUTO],tab_produtos[Preço Unitário])</f>
        <v>1450</v>
      </c>
      <c r="H17" s="70">
        <f>tab_vendas[[#This Row],[ Preço Unitário]]*tab_vendas[[#This Row],[Qtd]]</f>
        <v>11600</v>
      </c>
    </row>
    <row r="18" spans="1:8" x14ac:dyDescent="0.3">
      <c r="A18" s="71">
        <v>4</v>
      </c>
      <c r="B18" s="10">
        <v>45041</v>
      </c>
      <c r="C18" s="3" t="s">
        <v>108</v>
      </c>
      <c r="D18" s="3" t="s">
        <v>52</v>
      </c>
      <c r="E18" s="3" t="s">
        <v>10</v>
      </c>
      <c r="F18" s="3">
        <v>3</v>
      </c>
      <c r="G18" s="4">
        <f>_xlfn.XLOOKUP(tab_vendas[[#This Row],[COD_PRODUTO]],tab_produtos[COD_PRODUTO],tab_produtos[Preço Unitário])</f>
        <v>5200</v>
      </c>
      <c r="H18" s="72">
        <f>tab_vendas[[#This Row],[ Preço Unitário]]*tab_vendas[[#This Row],[Qtd]]</f>
        <v>15600</v>
      </c>
    </row>
    <row r="19" spans="1:8" x14ac:dyDescent="0.3">
      <c r="A19" s="69">
        <v>5</v>
      </c>
      <c r="B19" s="9">
        <v>45072</v>
      </c>
      <c r="C19" s="2" t="s">
        <v>109</v>
      </c>
      <c r="D19" s="2" t="s">
        <v>54</v>
      </c>
      <c r="E19" s="3" t="s">
        <v>20</v>
      </c>
      <c r="F19" s="2">
        <v>2</v>
      </c>
      <c r="G19" s="4">
        <f>_xlfn.XLOOKUP(tab_vendas[[#This Row],[COD_PRODUTO]],tab_produtos[COD_PRODUTO],tab_produtos[Preço Unitário])</f>
        <v>1200</v>
      </c>
      <c r="H19" s="70">
        <f>tab_vendas[[#This Row],[ Preço Unitário]]*tab_vendas[[#This Row],[Qtd]]</f>
        <v>2400</v>
      </c>
    </row>
    <row r="20" spans="1:8" x14ac:dyDescent="0.3">
      <c r="A20" s="71">
        <v>5</v>
      </c>
      <c r="B20" s="10">
        <v>45047</v>
      </c>
      <c r="C20" s="3" t="s">
        <v>110</v>
      </c>
      <c r="D20" s="3" t="s">
        <v>57</v>
      </c>
      <c r="E20" s="3" t="s">
        <v>14</v>
      </c>
      <c r="F20" s="3">
        <v>5</v>
      </c>
      <c r="G20" s="4">
        <f>_xlfn.XLOOKUP(tab_vendas[[#This Row],[COD_PRODUTO]],tab_produtos[COD_PRODUTO],tab_produtos[Preço Unitário])</f>
        <v>6500</v>
      </c>
      <c r="H20" s="72">
        <f>tab_vendas[[#This Row],[ Preço Unitário]]*tab_vendas[[#This Row],[Qtd]]</f>
        <v>32500</v>
      </c>
    </row>
    <row r="21" spans="1:8" x14ac:dyDescent="0.3">
      <c r="A21" s="69">
        <v>5</v>
      </c>
      <c r="B21" s="9">
        <v>45047</v>
      </c>
      <c r="C21" s="2" t="s">
        <v>111</v>
      </c>
      <c r="D21" s="2" t="s">
        <v>59</v>
      </c>
      <c r="E21" s="2" t="s">
        <v>14</v>
      </c>
      <c r="F21" s="2">
        <v>1</v>
      </c>
      <c r="G21" s="4">
        <f>_xlfn.XLOOKUP(tab_vendas[[#This Row],[COD_PRODUTO]],tab_produtos[COD_PRODUTO],tab_produtos[Preço Unitário])</f>
        <v>1500</v>
      </c>
      <c r="H21" s="70">
        <f>tab_vendas[[#This Row],[ Preço Unitário]]*tab_vendas[[#This Row],[Qtd]]</f>
        <v>1500</v>
      </c>
    </row>
    <row r="22" spans="1:8" x14ac:dyDescent="0.3">
      <c r="A22" s="71">
        <v>5</v>
      </c>
      <c r="B22" s="10">
        <v>45048</v>
      </c>
      <c r="C22" s="3" t="s">
        <v>112</v>
      </c>
      <c r="D22" s="3" t="s">
        <v>61</v>
      </c>
      <c r="E22" s="3" t="s">
        <v>14</v>
      </c>
      <c r="F22" s="3">
        <v>7</v>
      </c>
      <c r="G22" s="4">
        <f>_xlfn.XLOOKUP(tab_vendas[[#This Row],[COD_PRODUTO]],tab_produtos[COD_PRODUTO],tab_produtos[Preço Unitário])</f>
        <v>3000</v>
      </c>
      <c r="H22" s="72">
        <f>tab_vendas[[#This Row],[ Preço Unitário]]*tab_vendas[[#This Row],[Qtd]]</f>
        <v>21000</v>
      </c>
    </row>
    <row r="23" spans="1:8" x14ac:dyDescent="0.3">
      <c r="A23" s="69">
        <v>5</v>
      </c>
      <c r="B23" s="9">
        <v>45049</v>
      </c>
      <c r="C23" s="2" t="s">
        <v>88</v>
      </c>
      <c r="D23" s="2" t="s">
        <v>63</v>
      </c>
      <c r="E23" s="3" t="s">
        <v>29</v>
      </c>
      <c r="F23" s="2">
        <v>16</v>
      </c>
      <c r="G23" s="4">
        <f>_xlfn.XLOOKUP(tab_vendas[[#This Row],[COD_PRODUTO]],tab_produtos[COD_PRODUTO],tab_produtos[Preço Unitário])</f>
        <v>2750</v>
      </c>
      <c r="H23" s="70">
        <f>tab_vendas[[#This Row],[ Preço Unitário]]*tab_vendas[[#This Row],[Qtd]]</f>
        <v>44000</v>
      </c>
    </row>
    <row r="24" spans="1:8" x14ac:dyDescent="0.3">
      <c r="A24" s="71">
        <v>6</v>
      </c>
      <c r="B24" s="10">
        <v>45050</v>
      </c>
      <c r="C24" s="3" t="s">
        <v>113</v>
      </c>
      <c r="D24" s="3" t="s">
        <v>65</v>
      </c>
      <c r="E24" s="3" t="s">
        <v>29</v>
      </c>
      <c r="F24" s="3">
        <v>8</v>
      </c>
      <c r="G24" s="4">
        <f>_xlfn.XLOOKUP(tab_vendas[[#This Row],[COD_PRODUTO]],tab_produtos[COD_PRODUTO],tab_produtos[Preço Unitário])</f>
        <v>1500</v>
      </c>
      <c r="H24" s="72">
        <f>tab_vendas[[#This Row],[ Preço Unitário]]*tab_vendas[[#This Row],[Qtd]]</f>
        <v>12000</v>
      </c>
    </row>
    <row r="25" spans="1:8" ht="15" thickBot="1" x14ac:dyDescent="0.35">
      <c r="A25" s="73">
        <v>6</v>
      </c>
      <c r="B25" s="74">
        <v>45055</v>
      </c>
      <c r="C25" s="75" t="s">
        <v>114</v>
      </c>
      <c r="D25" s="75" t="s">
        <v>67</v>
      </c>
      <c r="E25" s="75" t="s">
        <v>29</v>
      </c>
      <c r="F25" s="75">
        <v>1</v>
      </c>
      <c r="G25" s="76">
        <f>_xlfn.XLOOKUP(tab_vendas[[#This Row],[COD_PRODUTO]],tab_produtos[COD_PRODUTO],tab_produtos[Preço Unitário])</f>
        <v>2400</v>
      </c>
      <c r="H25" s="16">
        <f>tab_vendas[[#This Row],[ Preço Unitário]]*tab_vendas[[#This Row],[Qtd]]</f>
        <v>2400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 Produto</vt:lpstr>
      <vt:lpstr>Graficos</vt:lpstr>
      <vt:lpstr>Dados para Graficos</vt:lpstr>
      <vt:lpstr>Base 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Gesiel</dc:creator>
  <cp:keywords/>
  <dc:description/>
  <cp:lastModifiedBy>Gesiel Santos</cp:lastModifiedBy>
  <cp:revision/>
  <dcterms:created xsi:type="dcterms:W3CDTF">2021-01-13T17:37:54Z</dcterms:created>
  <dcterms:modified xsi:type="dcterms:W3CDTF">2023-09-26T22:30:23Z</dcterms:modified>
  <cp:category/>
  <cp:contentStatus/>
</cp:coreProperties>
</file>