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F1DC7570-6506-4DD6-9C5F-8068CE3D2BEA}" xr6:coauthVersionLast="47" xr6:coauthVersionMax="47" xr10:uidLastSave="{00000000-0000-0000-0000-000000000000}"/>
  <bookViews>
    <workbookView xWindow="4500" yWindow="1500" windowWidth="28800" windowHeight="16200" activeTab="1" xr2:uid="{43A727E7-E0DD-4276-BE22-A0C497C034AF}"/>
  </bookViews>
  <sheets>
    <sheet name="中古車価格" sheetId="1" r:id="rId1"/>
    <sheet name="中古車価格（作成例）" sheetId="13" r:id="rId2"/>
    <sheet name="中古車価格（散布図）" sheetId="24" r:id="rId3"/>
    <sheet name="中古車価格（特徴量）" sheetId="21" r:id="rId4"/>
    <sheet name="中古車価格（特徴量作成例）" sheetId="11" r:id="rId5"/>
    <sheet name="中古車価格（ダミー変数）" sheetId="26" r:id="rId6"/>
    <sheet name="中古車価格（VIF）" sheetId="27" r:id="rId7"/>
    <sheet name="INDIRECT関数の利用例" sheetId="14" r:id="rId8"/>
    <sheet name="参考（外れ値の除外）" sheetId="23" r:id="rId9"/>
    <sheet name="参考（標準化）" sheetId="22" r:id="rId10"/>
  </sheets>
  <definedNames>
    <definedName name="説明変数1" localSheetId="5">'中古車価格（ダミー変数）'!$E$2:$G$167</definedName>
    <definedName name="説明変数1">'中古車価格（特徴量作成例）'!$E$2:$G$167</definedName>
    <definedName name="説明変数2" localSheetId="5">'中古車価格（ダミー変数）'!$B$2:$B$167</definedName>
    <definedName name="説明変数2">'中古車価格（特徴量作成例）'!$B$2:$B$167</definedName>
    <definedName name="説明変数3">'中古車価格（ダミー変数）'!$I$2:$J$167</definedName>
    <definedName name="走行" localSheetId="8">'参考（外れ値の除外）'!$E$2:$E$163</definedName>
    <definedName name="走行">中古車価格!$E$2:$E$167</definedName>
    <definedName name="年式" localSheetId="8">'参考（外れ値の除外）'!$D$2:$D$163</definedName>
    <definedName name="年式">中古車価格!$D$2:$D$167</definedName>
    <definedName name="排気量" localSheetId="8">'参考（外れ値の除外）'!$F$2:$F$163</definedName>
    <definedName name="排気量">中古車価格!$F$2:$F$167</definedName>
    <definedName name="本体価格" localSheetId="8">'参考（外れ値の除外）'!$I$2:$I$163</definedName>
    <definedName name="本体価格">中古車価格!$I$2:$I$167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3" l="1"/>
  <c r="M6" i="13"/>
  <c r="L6" i="13"/>
  <c r="O5" i="13"/>
  <c r="M5" i="13"/>
  <c r="L5" i="13"/>
  <c r="O4" i="13"/>
  <c r="N4" i="13"/>
  <c r="L4" i="13"/>
  <c r="O3" i="13"/>
  <c r="N3" i="13"/>
  <c r="M3" i="13"/>
  <c r="N19" i="27"/>
  <c r="M20" i="27" s="1"/>
  <c r="O19" i="27"/>
  <c r="M21" i="27" s="1"/>
  <c r="O20" i="27"/>
  <c r="N21" i="27" s="1"/>
  <c r="K20" i="23"/>
  <c r="O17" i="23" a="1"/>
  <c r="O17" i="23" s="1"/>
  <c r="L10" i="23" a="1"/>
  <c r="L10" i="23" s="1"/>
  <c r="O28" i="26"/>
  <c r="O21" i="26" a="1"/>
  <c r="O21" i="26" s="1"/>
  <c r="I2" i="26" a="1"/>
  <c r="I2" i="26" s="1"/>
  <c r="I1" i="26" a="1"/>
  <c r="I1" i="26" s="1"/>
  <c r="Q2" i="26" a="1"/>
  <c r="Q2" i="26" s="1"/>
  <c r="N28" i="26"/>
  <c r="N2" i="26" a="1"/>
  <c r="N2" i="26" s="1"/>
  <c r="B2" i="26" s="1" a="1"/>
  <c r="B2" i="26" s="1"/>
  <c r="M21" i="11" a="1"/>
  <c r="M21" i="11" s="1"/>
  <c r="L20" i="23"/>
  <c r="M28" i="11"/>
  <c r="L28" i="11"/>
  <c r="L20" i="13"/>
  <c r="K20" i="13"/>
  <c r="K25" i="13" s="1"/>
  <c r="J2" i="24" a="1"/>
  <c r="J2" i="24" s="1"/>
  <c r="T3" i="22"/>
  <c r="S3" i="22"/>
  <c r="O17" i="13" a="1"/>
  <c r="O17" i="13" s="1"/>
  <c r="L10" i="13" a="1"/>
  <c r="L2" i="11" a="1"/>
  <c r="L2" i="11" s="1"/>
  <c r="B2" i="11" s="1" a="1"/>
  <c r="B2" i="11" s="1"/>
  <c r="O6" i="23"/>
  <c r="M5" i="27"/>
  <c r="L4" i="27"/>
  <c r="L5" i="27"/>
  <c r="M3" i="27"/>
  <c r="D3" i="14" a="1"/>
  <c r="L5" i="23"/>
  <c r="N5" i="27"/>
  <c r="R3" i="22" a="1"/>
  <c r="L6" i="23"/>
  <c r="M6" i="22"/>
  <c r="O4" i="22"/>
  <c r="N3" i="27"/>
  <c r="M6" i="23"/>
  <c r="O3" i="27"/>
  <c r="L4" i="23"/>
  <c r="M4" i="22"/>
  <c r="O4" i="27"/>
  <c r="T2" i="22"/>
  <c r="O3" i="23"/>
  <c r="M4" i="27"/>
  <c r="R2" i="22"/>
  <c r="M6" i="27"/>
  <c r="M3" i="23"/>
  <c r="S2" i="22"/>
  <c r="O6" i="27"/>
  <c r="D4" i="14"/>
  <c r="M4" i="23"/>
  <c r="D2" i="14" a="1"/>
  <c r="D5" i="14"/>
  <c r="O4" i="23"/>
  <c r="L3" i="23"/>
  <c r="N6" i="27"/>
  <c r="O5" i="27"/>
  <c r="L3" i="27"/>
  <c r="M5" i="23"/>
  <c r="O6" i="22"/>
  <c r="O5" i="23"/>
  <c r="N4" i="23"/>
  <c r="N3" i="23"/>
  <c r="N6" i="23"/>
  <c r="N5" i="23"/>
  <c r="N4" i="27"/>
  <c r="L6" i="27"/>
  <c r="Q19" i="27" l="1" a="1"/>
  <c r="Q19" i="27" s="1"/>
  <c r="Q3" i="27" a="1"/>
  <c r="Q3" i="27" s="1"/>
  <c r="K22" i="23"/>
  <c r="R3" i="22"/>
  <c r="N33" i="26"/>
  <c r="N30" i="26"/>
  <c r="L33" i="11"/>
  <c r="L30" i="11"/>
  <c r="K25" i="23"/>
  <c r="K22" i="13"/>
  <c r="L10" i="13"/>
  <c r="L33" i="13" s="1" a="1"/>
  <c r="L33" i="13" s="1"/>
  <c r="K30" i="13"/>
  <c r="D2" i="14"/>
  <c r="D3" i="14"/>
  <c r="E2" i="22" a="1"/>
  <c r="D2" i="22" a="1"/>
  <c r="F2" i="22" a="1"/>
  <c r="E2" i="22" l="1"/>
  <c r="F2" i="22"/>
  <c r="D2" i="22"/>
  <c r="L18" i="22" a="1"/>
  <c r="L18" i="22" s="1"/>
  <c r="M5" i="22"/>
  <c r="N6" i="22"/>
  <c r="L5" i="22"/>
  <c r="O5" i="22"/>
  <c r="L4" i="22"/>
  <c r="L6" i="22"/>
  <c r="M3" i="22"/>
  <c r="N3" i="22"/>
  <c r="N5" i="22"/>
  <c r="L3" i="22"/>
  <c r="O3" i="22"/>
  <c r="N4" i="22"/>
  <c r="L10" i="22" l="1" a="1"/>
  <c r="L10" i="22" s="1"/>
  <c r="O18" i="22" a="1"/>
  <c r="O18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<sst xmlns="http://schemas.openxmlformats.org/spreadsheetml/2006/main" count="7741" uniqueCount="231">
  <si>
    <t>メーカー</t>
  </si>
  <si>
    <t>名称</t>
  </si>
  <si>
    <t>タイプ</t>
  </si>
  <si>
    <t>年式</t>
  </si>
  <si>
    <t>排気量（cc）</t>
  </si>
  <si>
    <t>ミッション</t>
  </si>
  <si>
    <t>車検</t>
  </si>
  <si>
    <t>本体価格（万円）</t>
  </si>
  <si>
    <t>スバル</t>
  </si>
  <si>
    <t>レガシィ</t>
  </si>
  <si>
    <t>セダン</t>
  </si>
  <si>
    <t>CVT</t>
  </si>
  <si>
    <t>令和2年4月</t>
  </si>
  <si>
    <t>マツダ</t>
  </si>
  <si>
    <t>CX-5</t>
  </si>
  <si>
    <t>SUV</t>
  </si>
  <si>
    <t>AT</t>
  </si>
  <si>
    <t>令和3年1月</t>
  </si>
  <si>
    <t>スズキ</t>
  </si>
  <si>
    <t>アルト</t>
  </si>
  <si>
    <t>コンパクト</t>
  </si>
  <si>
    <t>日産</t>
  </si>
  <si>
    <t>ティアナ</t>
  </si>
  <si>
    <t>令和2年8月</t>
  </si>
  <si>
    <t>CX-9</t>
  </si>
  <si>
    <t>令和2年11月</t>
  </si>
  <si>
    <t>トヨタ</t>
  </si>
  <si>
    <t>ハイエース</t>
  </si>
  <si>
    <t>バン</t>
  </si>
  <si>
    <t>車検切れ</t>
  </si>
  <si>
    <t>アルファロメオ</t>
  </si>
  <si>
    <t>ジュリアスプリント</t>
  </si>
  <si>
    <t>クーペ</t>
  </si>
  <si>
    <t>MT</t>
  </si>
  <si>
    <t>令和2年12月</t>
  </si>
  <si>
    <t>ポルシェ</t>
  </si>
  <si>
    <t>スポーツカー</t>
  </si>
  <si>
    <t>令和3年5月</t>
  </si>
  <si>
    <t>パッソ</t>
  </si>
  <si>
    <t>ロードスター</t>
  </si>
  <si>
    <t>令和2年1月</t>
  </si>
  <si>
    <t>バレーノ</t>
  </si>
  <si>
    <t>令和2年5月</t>
  </si>
  <si>
    <t>フォルクスワーゲン</t>
  </si>
  <si>
    <t>ティグアン</t>
  </si>
  <si>
    <t>デミオ</t>
  </si>
  <si>
    <t>ヴィッツ</t>
  </si>
  <si>
    <t>ハッチバック</t>
  </si>
  <si>
    <t>ホンダ</t>
  </si>
  <si>
    <t>フィット</t>
  </si>
  <si>
    <t>セントラ</t>
  </si>
  <si>
    <t>ソリオ</t>
  </si>
  <si>
    <t>ワゴン</t>
  </si>
  <si>
    <t>レヴォーグ</t>
  </si>
  <si>
    <t>令和2年10月</t>
  </si>
  <si>
    <t>ライフ</t>
  </si>
  <si>
    <t>ヴォクシー</t>
  </si>
  <si>
    <t>ミニバン</t>
  </si>
  <si>
    <t>インサイト</t>
  </si>
  <si>
    <t>ハイブリッド</t>
  </si>
  <si>
    <t>ノート</t>
  </si>
  <si>
    <t>ピクシスエポック</t>
  </si>
  <si>
    <t>アウディ</t>
  </si>
  <si>
    <t>A4</t>
  </si>
  <si>
    <t>プリウス</t>
  </si>
  <si>
    <t>シャトル</t>
  </si>
  <si>
    <t>フェアレディZ</t>
  </si>
  <si>
    <t>N-WGN</t>
  </si>
  <si>
    <t>令和3年3月</t>
  </si>
  <si>
    <t>BMW</t>
  </si>
  <si>
    <t>5シリーズ</t>
  </si>
  <si>
    <t>令和3年6月</t>
  </si>
  <si>
    <t>フィットハイブリッド</t>
  </si>
  <si>
    <t>令和2年6月</t>
  </si>
  <si>
    <t>ムラーノ</t>
  </si>
  <si>
    <t>令和3年4月</t>
  </si>
  <si>
    <t>MX-5</t>
  </si>
  <si>
    <t>セレナ</t>
  </si>
  <si>
    <t>令和2年7月</t>
  </si>
  <si>
    <t>ダイハツ</t>
  </si>
  <si>
    <t>ムーヴキャンバス</t>
  </si>
  <si>
    <t>ノア</t>
  </si>
  <si>
    <t>シビック</t>
  </si>
  <si>
    <t>A6</t>
  </si>
  <si>
    <t>ジャガー</t>
  </si>
  <si>
    <t>XE</t>
  </si>
  <si>
    <t>インプレッサXV</t>
  </si>
  <si>
    <t>N-BOXカスタム</t>
  </si>
  <si>
    <t>ヴェゼル</t>
  </si>
  <si>
    <t>スイフト</t>
  </si>
  <si>
    <t>令和2年9月</t>
  </si>
  <si>
    <t>ランドローバー</t>
  </si>
  <si>
    <t>ディスカバリー</t>
  </si>
  <si>
    <t>カイエン</t>
  </si>
  <si>
    <t>令和3年2月</t>
  </si>
  <si>
    <t>マカン</t>
  </si>
  <si>
    <t>フーガ</t>
  </si>
  <si>
    <t>アクティ</t>
  </si>
  <si>
    <t>シャトルハイブリッド</t>
  </si>
  <si>
    <t>令和2年2月</t>
  </si>
  <si>
    <t>ワゴンR</t>
  </si>
  <si>
    <t>ムーヴ</t>
  </si>
  <si>
    <t>クラウンアスリート</t>
  </si>
  <si>
    <t>N-BOX</t>
  </si>
  <si>
    <t>ミラ</t>
  </si>
  <si>
    <t>タケット</t>
  </si>
  <si>
    <t>アクア</t>
  </si>
  <si>
    <t>レクサス</t>
  </si>
  <si>
    <t>RX</t>
  </si>
  <si>
    <t>ストリーム</t>
  </si>
  <si>
    <t>ブルーバード</t>
  </si>
  <si>
    <t>カローラ</t>
  </si>
  <si>
    <t>メルセデス・ベンツ</t>
  </si>
  <si>
    <t>Cクラス</t>
  </si>
  <si>
    <t>シビックタイプR</t>
  </si>
  <si>
    <t>ローグスポーツ</t>
  </si>
  <si>
    <t>ジムニーシエラ</t>
  </si>
  <si>
    <t>キャブオーバー</t>
  </si>
  <si>
    <t>タントエグゼ</t>
  </si>
  <si>
    <t>アクセラスポーツ</t>
  </si>
  <si>
    <t>プリウスC</t>
  </si>
  <si>
    <t>ヴェゼルハイブリッド</t>
  </si>
  <si>
    <t>ジムニー</t>
  </si>
  <si>
    <t>パッソセッテ</t>
  </si>
  <si>
    <t>プリウスプラグイン</t>
  </si>
  <si>
    <t>マキシマ</t>
  </si>
  <si>
    <t>エスクード</t>
  </si>
  <si>
    <t>BRZ</t>
  </si>
  <si>
    <t>ハリアー</t>
  </si>
  <si>
    <t>ゴルフ</t>
  </si>
  <si>
    <t>イグニス</t>
  </si>
  <si>
    <t>ランドクルーザー</t>
  </si>
  <si>
    <t>ローグ</t>
  </si>
  <si>
    <t>クラウン</t>
  </si>
  <si>
    <t>アクセラ</t>
  </si>
  <si>
    <t>令和1年11月</t>
  </si>
  <si>
    <t>マーチ</t>
  </si>
  <si>
    <t>カムリ</t>
  </si>
  <si>
    <t>エクストレイル</t>
  </si>
  <si>
    <t>アルファード</t>
  </si>
  <si>
    <t>300SL</t>
  </si>
  <si>
    <t>キャリィ</t>
  </si>
  <si>
    <t>アコード</t>
  </si>
  <si>
    <t>プリウスα</t>
  </si>
  <si>
    <t>オデッセイハイブリッド</t>
  </si>
  <si>
    <t>フリード</t>
  </si>
  <si>
    <t>3シリーズ</t>
  </si>
  <si>
    <t>令和1年10月</t>
  </si>
  <si>
    <t>CX-30</t>
  </si>
  <si>
    <t>ビアンテ</t>
  </si>
  <si>
    <t>ゼスト</t>
  </si>
  <si>
    <t>ロードスターRF</t>
  </si>
  <si>
    <t>フォレスター</t>
  </si>
  <si>
    <t>ランドクルーザー200</t>
  </si>
  <si>
    <t>グロリア</t>
  </si>
  <si>
    <t>F-PACE</t>
  </si>
  <si>
    <t>パサート</t>
  </si>
  <si>
    <t>X5</t>
  </si>
  <si>
    <t>インプレッサ</t>
  </si>
  <si>
    <t>フリードスパイク</t>
  </si>
  <si>
    <t>オデッセイ</t>
  </si>
  <si>
    <t>インプレッサWRX</t>
  </si>
  <si>
    <t>キューブ</t>
  </si>
  <si>
    <t>ミライース</t>
  </si>
  <si>
    <t>セドリック</t>
  </si>
  <si>
    <t>Eクラス</t>
  </si>
  <si>
    <t>ラッシュ</t>
  </si>
  <si>
    <t>GLC</t>
  </si>
  <si>
    <t>パトロール</t>
  </si>
  <si>
    <t>キャラバン</t>
  </si>
  <si>
    <t>シルビア</t>
  </si>
  <si>
    <t>令和1年12月</t>
  </si>
  <si>
    <t>Q5</t>
  </si>
  <si>
    <t>ランドクルーザープラド</t>
  </si>
  <si>
    <t>ピクシスジョイ</t>
  </si>
  <si>
    <t>タント</t>
  </si>
  <si>
    <t>レンジローバー</t>
  </si>
  <si>
    <t>走行（km）</t>
    <phoneticPr fontId="1"/>
  </si>
  <si>
    <t>係数</t>
    <rPh sb="0" eb="2">
      <t>ケイスウ</t>
    </rPh>
    <phoneticPr fontId="1"/>
  </si>
  <si>
    <t>定数項</t>
    <rPh sb="0" eb="2">
      <t>テイスウ</t>
    </rPh>
    <rPh sb="2" eb="3">
      <t>コウ</t>
    </rPh>
    <phoneticPr fontId="1"/>
  </si>
  <si>
    <t>排気量</t>
    <rPh sb="0" eb="3">
      <t>ハイキリョウ</t>
    </rPh>
    <phoneticPr fontId="1"/>
  </si>
  <si>
    <t>本体価格</t>
    <rPh sb="0" eb="2">
      <t>ホンタイ</t>
    </rPh>
    <rPh sb="2" eb="4">
      <t>カカク</t>
    </rPh>
    <phoneticPr fontId="1"/>
  </si>
  <si>
    <t>相関行列</t>
    <rPh sb="0" eb="2">
      <t>ソウカン</t>
    </rPh>
    <rPh sb="2" eb="4">
      <t>ギョウレツ</t>
    </rPh>
    <phoneticPr fontId="1"/>
  </si>
  <si>
    <t>年式</t>
    <rPh sb="0" eb="2">
      <t>ネンシキ</t>
    </rPh>
    <phoneticPr fontId="1"/>
  </si>
  <si>
    <t>走行</t>
    <rPh sb="0" eb="2">
      <t>ソウコウ</t>
    </rPh>
    <phoneticPr fontId="1"/>
  </si>
  <si>
    <t>重回帰分析</t>
    <rPh sb="0" eb="3">
      <t>ジュウカイキ</t>
    </rPh>
    <rPh sb="3" eb="5">
      <t>ブンセキ</t>
    </rPh>
    <phoneticPr fontId="1"/>
  </si>
  <si>
    <t>予測値</t>
    <rPh sb="0" eb="3">
      <t>ヨソクチ</t>
    </rPh>
    <phoneticPr fontId="1"/>
  </si>
  <si>
    <t>メーカー</t>
    <phoneticPr fontId="1"/>
  </si>
  <si>
    <t>輸入車</t>
    <rPh sb="0" eb="3">
      <t>ユニュウシャ</t>
    </rPh>
    <phoneticPr fontId="1"/>
  </si>
  <si>
    <t>予測値</t>
    <rPh sb="0" eb="2">
      <t>ヨソク</t>
    </rPh>
    <rPh sb="2" eb="3">
      <t>チ</t>
    </rPh>
    <phoneticPr fontId="1"/>
  </si>
  <si>
    <t>=INDIRECT("A4")</t>
    <phoneticPr fontId="1"/>
  </si>
  <si>
    <t>文字列</t>
    <rPh sb="0" eb="3">
      <t>モジレツ</t>
    </rPh>
    <phoneticPr fontId="1"/>
  </si>
  <si>
    <t>A4</t>
    <phoneticPr fontId="1"/>
  </si>
  <si>
    <t>元の値</t>
    <rPh sb="0" eb="1">
      <t>モト</t>
    </rPh>
    <rPh sb="2" eb="3">
      <t>アタイ</t>
    </rPh>
    <phoneticPr fontId="1"/>
  </si>
  <si>
    <t>計算結果</t>
    <rPh sb="0" eb="2">
      <t>ケイサン</t>
    </rPh>
    <rPh sb="2" eb="4">
      <t>ケッカ</t>
    </rPh>
    <phoneticPr fontId="1"/>
  </si>
  <si>
    <t>意味</t>
    <rPh sb="0" eb="2">
      <t>イミ</t>
    </rPh>
    <phoneticPr fontId="1"/>
  </si>
  <si>
    <t>=INDIRECT(C3)</t>
    <phoneticPr fontId="1"/>
  </si>
  <si>
    <t>=SUM(A2:INDIRECT("A4"))</t>
    <phoneticPr fontId="1"/>
  </si>
  <si>
    <t>「A4」という文字列をセル参照にする。この式は「=A4」と同じ結果になる</t>
    <rPh sb="7" eb="10">
      <t>モジレツ</t>
    </rPh>
    <rPh sb="13" eb="15">
      <t>サンショウ</t>
    </rPh>
    <rPh sb="21" eb="22">
      <t>シキ</t>
    </rPh>
    <rPh sb="29" eb="30">
      <t>オナ</t>
    </rPh>
    <rPh sb="31" eb="33">
      <t>ケッカ</t>
    </rPh>
    <phoneticPr fontId="1"/>
  </si>
  <si>
    <t>セルC3に入力されている「A4」という文字列をセル参照にする。この式も「=A4」と同じ結果。</t>
    <rPh sb="5" eb="7">
      <t>ニュウリョク</t>
    </rPh>
    <rPh sb="19" eb="22">
      <t>モジレツ</t>
    </rPh>
    <rPh sb="25" eb="27">
      <t>サンショウ</t>
    </rPh>
    <rPh sb="33" eb="34">
      <t>シキ</t>
    </rPh>
    <rPh sb="41" eb="42">
      <t>オナ</t>
    </rPh>
    <rPh sb="43" eb="45">
      <t>ケッカ</t>
    </rPh>
    <phoneticPr fontId="1"/>
  </si>
  <si>
    <t>INDIRECT(C5)はセルC5に入力されている「A4」という文字列をセル参照にしたもの。SUM関数を使って、セルA2～INDIRECT(C5)で参照されるセルA4までを合計する</t>
    <rPh sb="18" eb="20">
      <t>ニュウリョク</t>
    </rPh>
    <rPh sb="32" eb="35">
      <t>モジレツ</t>
    </rPh>
    <rPh sb="38" eb="40">
      <t>サンショウ</t>
    </rPh>
    <rPh sb="49" eb="51">
      <t>カンスウ</t>
    </rPh>
    <rPh sb="52" eb="53">
      <t>ツカ</t>
    </rPh>
    <rPh sb="74" eb="76">
      <t>サンショウ</t>
    </rPh>
    <rPh sb="86" eb="88">
      <t>ゴウケイ</t>
    </rPh>
    <phoneticPr fontId="1"/>
  </si>
  <si>
    <t>=SUM(A2:INDIRECT(C5))</t>
    <phoneticPr fontId="1"/>
  </si>
  <si>
    <t>D列に入力されている関数</t>
    <rPh sb="1" eb="2">
      <t>レツ</t>
    </rPh>
    <rPh sb="3" eb="5">
      <t>ニュウリョク</t>
    </rPh>
    <rPh sb="10" eb="12">
      <t>カンスウ</t>
    </rPh>
    <phoneticPr fontId="1"/>
  </si>
  <si>
    <t>INDIRECT("A4")はセルA4への参照。SUM関数を使って、
セルA2～INDIRECT("A4")で参照されるセルA4までを合計する</t>
    <rPh sb="21" eb="23">
      <t>サンショウ</t>
    </rPh>
    <rPh sb="27" eb="29">
      <t>カンスウ</t>
    </rPh>
    <rPh sb="30" eb="31">
      <t>ツカ</t>
    </rPh>
    <rPh sb="55" eb="57">
      <t>サンショウ</t>
    </rPh>
    <rPh sb="67" eb="69">
      <t>ゴウケイ</t>
    </rPh>
    <phoneticPr fontId="1"/>
  </si>
  <si>
    <t>RMSE</t>
    <phoneticPr fontId="1"/>
  </si>
  <si>
    <t>自由度調整済み決定係数</t>
    <rPh sb="0" eb="3">
      <t>ジユウド</t>
    </rPh>
    <rPh sb="3" eb="5">
      <t>チョウセイ</t>
    </rPh>
    <rPh sb="5" eb="6">
      <t>ズ</t>
    </rPh>
    <rPh sb="7" eb="9">
      <t>ケッテイ</t>
    </rPh>
    <rPh sb="9" eb="11">
      <t>ケイスウ</t>
    </rPh>
    <phoneticPr fontId="1"/>
  </si>
  <si>
    <t>サンプルサイズ</t>
    <phoneticPr fontId="1"/>
  </si>
  <si>
    <t>説明変数</t>
    <rPh sb="0" eb="2">
      <t>セツメイ</t>
    </rPh>
    <rPh sb="2" eb="4">
      <t>ヘンスウ</t>
    </rPh>
    <phoneticPr fontId="1"/>
  </si>
  <si>
    <t>F値, 自由度</t>
    <rPh sb="1" eb="2">
      <t>チ</t>
    </rPh>
    <rPh sb="4" eb="7">
      <t>ジユウド</t>
    </rPh>
    <phoneticPr fontId="1"/>
  </si>
  <si>
    <t>二乗和（回帰, 誤差）</t>
    <rPh sb="0" eb="2">
      <t>ジジョウ</t>
    </rPh>
    <rPh sb="2" eb="3">
      <t>ワ</t>
    </rPh>
    <rPh sb="4" eb="6">
      <t>カイキ</t>
    </rPh>
    <rPh sb="8" eb="10">
      <t>ゴサ</t>
    </rPh>
    <phoneticPr fontId="1"/>
  </si>
  <si>
    <t>係数の有効性</t>
    <rPh sb="0" eb="2">
      <t>ケイスウ</t>
    </rPh>
    <rPh sb="3" eb="6">
      <t>ユウコウセイ</t>
    </rPh>
    <phoneticPr fontId="1"/>
  </si>
  <si>
    <t>（参考：回帰式の検定と係数の検定）</t>
    <rPh sb="1" eb="3">
      <t>サンコウ</t>
    </rPh>
    <rPh sb="4" eb="7">
      <t>カイキシキ</t>
    </rPh>
    <rPh sb="8" eb="10">
      <t>ケンテイ</t>
    </rPh>
    <rPh sb="11" eb="13">
      <t>ケイスウ</t>
    </rPh>
    <rPh sb="14" eb="16">
      <t>ケンテイ</t>
    </rPh>
    <phoneticPr fontId="1"/>
  </si>
  <si>
    <t>回帰式の当てはまり</t>
    <rPh sb="0" eb="3">
      <t>カイキシキ</t>
    </rPh>
    <rPh sb="4" eb="5">
      <t>ア</t>
    </rPh>
    <phoneticPr fontId="1"/>
  </si>
  <si>
    <t>※いずれもp&lt;0.001（係数は有効）</t>
    <rPh sb="13" eb="15">
      <t>ケイスウ</t>
    </rPh>
    <rPh sb="16" eb="18">
      <t>ユウコウ</t>
    </rPh>
    <phoneticPr fontId="1"/>
  </si>
  <si>
    <t>※p&lt;0.001（当てはまりは良い）</t>
    <rPh sb="9" eb="10">
      <t>ア</t>
    </rPh>
    <rPh sb="15" eb="16">
      <t>ヨ</t>
    </rPh>
    <phoneticPr fontId="1"/>
  </si>
  <si>
    <t>平均値</t>
    <rPh sb="0" eb="3">
      <t>ヘイキンチ</t>
    </rPh>
    <phoneticPr fontId="1"/>
  </si>
  <si>
    <t>標準偏差</t>
    <rPh sb="0" eb="2">
      <t>ヒョウジュン</t>
    </rPh>
    <rPh sb="2" eb="4">
      <t>ヘンサ</t>
    </rPh>
    <phoneticPr fontId="1"/>
  </si>
  <si>
    <t>標準化</t>
    <rPh sb="0" eb="3">
      <t>ヒョウジュンカ</t>
    </rPh>
    <phoneticPr fontId="1"/>
  </si>
  <si>
    <t>ミッション</t>
    <phoneticPr fontId="1"/>
  </si>
  <si>
    <t>AT</t>
    <phoneticPr fontId="1"/>
  </si>
  <si>
    <t>CVT</t>
    <phoneticPr fontId="1"/>
  </si>
  <si>
    <t>※ここで使っている名前はこのワークシートのみで</t>
    <rPh sb="4" eb="5">
      <t>ツカ</t>
    </rPh>
    <rPh sb="9" eb="11">
      <t>ナマエ</t>
    </rPh>
    <phoneticPr fontId="1"/>
  </si>
  <si>
    <t>使えるものとしている</t>
    <rPh sb="0" eb="1">
      <t>ツカ</t>
    </rPh>
    <phoneticPr fontId="1"/>
  </si>
  <si>
    <t>逆行列</t>
    <rPh sb="0" eb="3">
      <t>ギャクギョウレツ</t>
    </rPh>
    <phoneticPr fontId="1"/>
  </si>
  <si>
    <t>A</t>
    <phoneticPr fontId="1"/>
  </si>
  <si>
    <t>B</t>
    <phoneticPr fontId="1"/>
  </si>
  <si>
    <t>C</t>
    <phoneticPr fontId="1"/>
  </si>
  <si>
    <t>多重共線性を確認するための極端な例</t>
    <rPh sb="0" eb="5">
      <t>タジュウキョウセンセイ</t>
    </rPh>
    <rPh sb="6" eb="8">
      <t>カクニン</t>
    </rPh>
    <rPh sb="13" eb="15">
      <t>キョクタン</t>
    </rPh>
    <rPh sb="16" eb="17">
      <t>レイ</t>
    </rPh>
    <phoneticPr fontId="1"/>
  </si>
  <si>
    <t>※AとBに多重共線性が見られる→どちらかを説明変数から除外</t>
    <rPh sb="5" eb="10">
      <t>タジュウキョウセンセイ</t>
    </rPh>
    <rPh sb="11" eb="12">
      <t>ミ</t>
    </rPh>
    <rPh sb="21" eb="23">
      <t>セツメイ</t>
    </rPh>
    <rPh sb="23" eb="25">
      <t>ヘンスウ</t>
    </rPh>
    <rPh sb="27" eb="29">
      <t>ジョガイ</t>
    </rPh>
    <phoneticPr fontId="1"/>
  </si>
  <si>
    <t>係数の標準誤差</t>
    <rPh sb="0" eb="2">
      <t>ケイスウ</t>
    </rPh>
    <rPh sb="3" eb="5">
      <t>ヒョウジュン</t>
    </rPh>
    <rPh sb="5" eb="7">
      <t>ゴサ</t>
    </rPh>
    <phoneticPr fontId="1"/>
  </si>
  <si>
    <r>
      <t>R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, 標準誤差</t>
    </r>
    <rPh sb="4" eb="6">
      <t>ヒョウジュン</t>
    </rPh>
    <rPh sb="6" eb="8">
      <t>ゴサ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</si>
</sst>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00"/>
    <numFmt numFmtId="178" formatCode="#,##0.000000000000000_ ;[Red]\-#,##0.000000000000000\ "/>
    <numFmt numFmtId="179" formatCode="#,##0.00000000_ ;[Red]\-#,##0.00000000\ "/>
    <numFmt numFmtId="180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2" xfId="0" applyBorder="1">
      <alignment vertical="center"/>
    </xf>
    <xf numFmtId="38" fontId="0" fillId="0" borderId="0" xfId="1" applyFont="1">
      <alignment vertical="center"/>
    </xf>
    <xf numFmtId="38" fontId="0" fillId="0" borderId="2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Continuous" vertical="center"/>
    </xf>
    <xf numFmtId="0" fontId="0" fillId="5" borderId="1" xfId="0" applyFill="1" applyBorder="1" applyAlignment="1">
      <alignment horizontal="centerContinuous" vertical="center"/>
    </xf>
    <xf numFmtId="0" fontId="3" fillId="4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0" fontId="3" fillId="4" borderId="2" xfId="0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38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3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Continuous" vertical="center"/>
    </xf>
    <xf numFmtId="0" fontId="0" fillId="6" borderId="1" xfId="0" applyFill="1" applyBorder="1" applyAlignment="1">
      <alignment horizontal="centerContinuous" vertical="center"/>
    </xf>
    <xf numFmtId="0" fontId="0" fillId="0" borderId="0" xfId="1" applyNumberFormat="1" applyFont="1">
      <alignment vertical="center"/>
    </xf>
    <xf numFmtId="0" fontId="0" fillId="0" borderId="2" xfId="1" applyNumberFormat="1" applyFont="1" applyBorder="1">
      <alignment vertical="center"/>
    </xf>
    <xf numFmtId="0" fontId="0" fillId="2" borderId="0" xfId="0" applyFill="1">
      <alignment vertical="center"/>
    </xf>
    <xf numFmtId="180" fontId="0" fillId="0" borderId="1" xfId="0" applyNumberFormat="1" applyBorder="1">
      <alignment vertical="center"/>
    </xf>
    <xf numFmtId="180" fontId="0" fillId="0" borderId="2" xfId="0" applyNumberFormat="1" applyBorder="1">
      <alignment vertical="center"/>
    </xf>
    <xf numFmtId="180" fontId="0" fillId="0" borderId="0" xfId="0" applyNumberForma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</cellXfs>
  <cellStyles count="2">
    <cellStyle name="桁区切り" xfId="1" builtinId="6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実測値と予測値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'中古車価格（散布図）'!$J$1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5935936714394753E-2"/>
                  <c:y val="-4.6489951945103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'中古車価格（散布図）'!$I$2:$I$167</c:f>
              <c:numCache>
                <c:formatCode>#,##0_);[Red]\(#,##0\)</c:formatCode>
                <c:ptCount val="166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240</c:v>
                </c:pt>
                <c:pt idx="12">
                  <c:v>80</c:v>
                </c:pt>
                <c:pt idx="13">
                  <c:v>28</c:v>
                </c:pt>
                <c:pt idx="14">
                  <c:v>120</c:v>
                </c:pt>
                <c:pt idx="15">
                  <c:v>120</c:v>
                </c:pt>
                <c:pt idx="16">
                  <c:v>28</c:v>
                </c:pt>
                <c:pt idx="17">
                  <c:v>150</c:v>
                </c:pt>
                <c:pt idx="18">
                  <c:v>76</c:v>
                </c:pt>
                <c:pt idx="19">
                  <c:v>170</c:v>
                </c:pt>
                <c:pt idx="20">
                  <c:v>300</c:v>
                </c:pt>
                <c:pt idx="21">
                  <c:v>25</c:v>
                </c:pt>
                <c:pt idx="22">
                  <c:v>100</c:v>
                </c:pt>
                <c:pt idx="23">
                  <c:v>75</c:v>
                </c:pt>
                <c:pt idx="24">
                  <c:v>270</c:v>
                </c:pt>
                <c:pt idx="25">
                  <c:v>35</c:v>
                </c:pt>
                <c:pt idx="26">
                  <c:v>160</c:v>
                </c:pt>
                <c:pt idx="27">
                  <c:v>250</c:v>
                </c:pt>
                <c:pt idx="28">
                  <c:v>90</c:v>
                </c:pt>
                <c:pt idx="29">
                  <c:v>290</c:v>
                </c:pt>
                <c:pt idx="30">
                  <c:v>150</c:v>
                </c:pt>
                <c:pt idx="31">
                  <c:v>30</c:v>
                </c:pt>
                <c:pt idx="32">
                  <c:v>220</c:v>
                </c:pt>
                <c:pt idx="33">
                  <c:v>120</c:v>
                </c:pt>
                <c:pt idx="34">
                  <c:v>150</c:v>
                </c:pt>
                <c:pt idx="35">
                  <c:v>80</c:v>
                </c:pt>
                <c:pt idx="36">
                  <c:v>100</c:v>
                </c:pt>
                <c:pt idx="37">
                  <c:v>32</c:v>
                </c:pt>
                <c:pt idx="38">
                  <c:v>70</c:v>
                </c:pt>
                <c:pt idx="39">
                  <c:v>240</c:v>
                </c:pt>
                <c:pt idx="40">
                  <c:v>260</c:v>
                </c:pt>
                <c:pt idx="41">
                  <c:v>130</c:v>
                </c:pt>
                <c:pt idx="42">
                  <c:v>85</c:v>
                </c:pt>
                <c:pt idx="43">
                  <c:v>150</c:v>
                </c:pt>
                <c:pt idx="44">
                  <c:v>20</c:v>
                </c:pt>
                <c:pt idx="45">
                  <c:v>180</c:v>
                </c:pt>
                <c:pt idx="46">
                  <c:v>25</c:v>
                </c:pt>
                <c:pt idx="47">
                  <c:v>360</c:v>
                </c:pt>
                <c:pt idx="48">
                  <c:v>380</c:v>
                </c:pt>
                <c:pt idx="49">
                  <c:v>320</c:v>
                </c:pt>
                <c:pt idx="50">
                  <c:v>240</c:v>
                </c:pt>
                <c:pt idx="51">
                  <c:v>95</c:v>
                </c:pt>
                <c:pt idx="52">
                  <c:v>100</c:v>
                </c:pt>
                <c:pt idx="53">
                  <c:v>68</c:v>
                </c:pt>
                <c:pt idx="54">
                  <c:v>130</c:v>
                </c:pt>
                <c:pt idx="55">
                  <c:v>85</c:v>
                </c:pt>
                <c:pt idx="56">
                  <c:v>60</c:v>
                </c:pt>
                <c:pt idx="57">
                  <c:v>80</c:v>
                </c:pt>
                <c:pt idx="58">
                  <c:v>180</c:v>
                </c:pt>
                <c:pt idx="59">
                  <c:v>90</c:v>
                </c:pt>
                <c:pt idx="60">
                  <c:v>75</c:v>
                </c:pt>
                <c:pt idx="61">
                  <c:v>95</c:v>
                </c:pt>
                <c:pt idx="62">
                  <c:v>78</c:v>
                </c:pt>
                <c:pt idx="63">
                  <c:v>150</c:v>
                </c:pt>
                <c:pt idx="64">
                  <c:v>20</c:v>
                </c:pt>
                <c:pt idx="65">
                  <c:v>280</c:v>
                </c:pt>
                <c:pt idx="66">
                  <c:v>140</c:v>
                </c:pt>
                <c:pt idx="67">
                  <c:v>140</c:v>
                </c:pt>
                <c:pt idx="68">
                  <c:v>40</c:v>
                </c:pt>
                <c:pt idx="69">
                  <c:v>250</c:v>
                </c:pt>
                <c:pt idx="70">
                  <c:v>280</c:v>
                </c:pt>
                <c:pt idx="71">
                  <c:v>85</c:v>
                </c:pt>
                <c:pt idx="72">
                  <c:v>95</c:v>
                </c:pt>
                <c:pt idx="73">
                  <c:v>150</c:v>
                </c:pt>
                <c:pt idx="74">
                  <c:v>88</c:v>
                </c:pt>
                <c:pt idx="75">
                  <c:v>110</c:v>
                </c:pt>
                <c:pt idx="76">
                  <c:v>130</c:v>
                </c:pt>
                <c:pt idx="77">
                  <c:v>88</c:v>
                </c:pt>
                <c:pt idx="78">
                  <c:v>78</c:v>
                </c:pt>
                <c:pt idx="79">
                  <c:v>18</c:v>
                </c:pt>
                <c:pt idx="80">
                  <c:v>160</c:v>
                </c:pt>
                <c:pt idx="81">
                  <c:v>140</c:v>
                </c:pt>
                <c:pt idx="82">
                  <c:v>120</c:v>
                </c:pt>
                <c:pt idx="83">
                  <c:v>190</c:v>
                </c:pt>
                <c:pt idx="84">
                  <c:v>15</c:v>
                </c:pt>
                <c:pt idx="85">
                  <c:v>80</c:v>
                </c:pt>
                <c:pt idx="86">
                  <c:v>130</c:v>
                </c:pt>
                <c:pt idx="87">
                  <c:v>180</c:v>
                </c:pt>
                <c:pt idx="88">
                  <c:v>82</c:v>
                </c:pt>
                <c:pt idx="89">
                  <c:v>30</c:v>
                </c:pt>
                <c:pt idx="90">
                  <c:v>100</c:v>
                </c:pt>
                <c:pt idx="91">
                  <c:v>200</c:v>
                </c:pt>
                <c:pt idx="92">
                  <c:v>18</c:v>
                </c:pt>
                <c:pt idx="93">
                  <c:v>160</c:v>
                </c:pt>
                <c:pt idx="94">
                  <c:v>230</c:v>
                </c:pt>
                <c:pt idx="95">
                  <c:v>18</c:v>
                </c:pt>
                <c:pt idx="96">
                  <c:v>150</c:v>
                </c:pt>
                <c:pt idx="97">
                  <c:v>210</c:v>
                </c:pt>
                <c:pt idx="98">
                  <c:v>190</c:v>
                </c:pt>
                <c:pt idx="99">
                  <c:v>180</c:v>
                </c:pt>
                <c:pt idx="100">
                  <c:v>110</c:v>
                </c:pt>
                <c:pt idx="101">
                  <c:v>75</c:v>
                </c:pt>
                <c:pt idx="102">
                  <c:v>170</c:v>
                </c:pt>
                <c:pt idx="103">
                  <c:v>25</c:v>
                </c:pt>
                <c:pt idx="104">
                  <c:v>30</c:v>
                </c:pt>
                <c:pt idx="105">
                  <c:v>250</c:v>
                </c:pt>
                <c:pt idx="106">
                  <c:v>120</c:v>
                </c:pt>
                <c:pt idx="107">
                  <c:v>90</c:v>
                </c:pt>
                <c:pt idx="108">
                  <c:v>80</c:v>
                </c:pt>
                <c:pt idx="109">
                  <c:v>180</c:v>
                </c:pt>
                <c:pt idx="110">
                  <c:v>170</c:v>
                </c:pt>
                <c:pt idx="111">
                  <c:v>300</c:v>
                </c:pt>
                <c:pt idx="112">
                  <c:v>600</c:v>
                </c:pt>
                <c:pt idx="113">
                  <c:v>70</c:v>
                </c:pt>
                <c:pt idx="114">
                  <c:v>200</c:v>
                </c:pt>
                <c:pt idx="115">
                  <c:v>190</c:v>
                </c:pt>
                <c:pt idx="116">
                  <c:v>200</c:v>
                </c:pt>
                <c:pt idx="117">
                  <c:v>22</c:v>
                </c:pt>
                <c:pt idx="118">
                  <c:v>220</c:v>
                </c:pt>
                <c:pt idx="119">
                  <c:v>250</c:v>
                </c:pt>
                <c:pt idx="120">
                  <c:v>80</c:v>
                </c:pt>
                <c:pt idx="121">
                  <c:v>190</c:v>
                </c:pt>
                <c:pt idx="122">
                  <c:v>28</c:v>
                </c:pt>
                <c:pt idx="123">
                  <c:v>160</c:v>
                </c:pt>
                <c:pt idx="124">
                  <c:v>140</c:v>
                </c:pt>
                <c:pt idx="125">
                  <c:v>65</c:v>
                </c:pt>
                <c:pt idx="126">
                  <c:v>90</c:v>
                </c:pt>
                <c:pt idx="127">
                  <c:v>170</c:v>
                </c:pt>
                <c:pt idx="128">
                  <c:v>95</c:v>
                </c:pt>
                <c:pt idx="129">
                  <c:v>150</c:v>
                </c:pt>
                <c:pt idx="130">
                  <c:v>170</c:v>
                </c:pt>
                <c:pt idx="131">
                  <c:v>190</c:v>
                </c:pt>
                <c:pt idx="132">
                  <c:v>280</c:v>
                </c:pt>
                <c:pt idx="133">
                  <c:v>220</c:v>
                </c:pt>
                <c:pt idx="134">
                  <c:v>380</c:v>
                </c:pt>
                <c:pt idx="135">
                  <c:v>220</c:v>
                </c:pt>
                <c:pt idx="136">
                  <c:v>350</c:v>
                </c:pt>
                <c:pt idx="137">
                  <c:v>160</c:v>
                </c:pt>
                <c:pt idx="138">
                  <c:v>180</c:v>
                </c:pt>
                <c:pt idx="139">
                  <c:v>110</c:v>
                </c:pt>
                <c:pt idx="140">
                  <c:v>160</c:v>
                </c:pt>
                <c:pt idx="141">
                  <c:v>110</c:v>
                </c:pt>
                <c:pt idx="142">
                  <c:v>180</c:v>
                </c:pt>
                <c:pt idx="143">
                  <c:v>220</c:v>
                </c:pt>
                <c:pt idx="144">
                  <c:v>180</c:v>
                </c:pt>
                <c:pt idx="145">
                  <c:v>15</c:v>
                </c:pt>
                <c:pt idx="146">
                  <c:v>72</c:v>
                </c:pt>
                <c:pt idx="147">
                  <c:v>200</c:v>
                </c:pt>
                <c:pt idx="148">
                  <c:v>280</c:v>
                </c:pt>
                <c:pt idx="149">
                  <c:v>140</c:v>
                </c:pt>
                <c:pt idx="150">
                  <c:v>200</c:v>
                </c:pt>
                <c:pt idx="151">
                  <c:v>80</c:v>
                </c:pt>
                <c:pt idx="152">
                  <c:v>84</c:v>
                </c:pt>
                <c:pt idx="153">
                  <c:v>310</c:v>
                </c:pt>
                <c:pt idx="154">
                  <c:v>90</c:v>
                </c:pt>
                <c:pt idx="155">
                  <c:v>110</c:v>
                </c:pt>
                <c:pt idx="156">
                  <c:v>140</c:v>
                </c:pt>
                <c:pt idx="157">
                  <c:v>180</c:v>
                </c:pt>
                <c:pt idx="158">
                  <c:v>180</c:v>
                </c:pt>
                <c:pt idx="159">
                  <c:v>85</c:v>
                </c:pt>
                <c:pt idx="160">
                  <c:v>70</c:v>
                </c:pt>
                <c:pt idx="161">
                  <c:v>300</c:v>
                </c:pt>
                <c:pt idx="162">
                  <c:v>220</c:v>
                </c:pt>
                <c:pt idx="163">
                  <c:v>74</c:v>
                </c:pt>
                <c:pt idx="164">
                  <c:v>78</c:v>
                </c:pt>
                <c:pt idx="165">
                  <c:v>400</c:v>
                </c:pt>
              </c:numCache>
            </c:numRef>
          </c:xVal>
          <c:yVal>
            <c:numRef>
              <c:f>'中古車価格（散布図）'!$J$2:$J$167</c:f>
              <c:numCache>
                <c:formatCode>General</c:formatCode>
                <c:ptCount val="166"/>
                <c:pt idx="0">
                  <c:v>180.79490149211233</c:v>
                </c:pt>
                <c:pt idx="1">
                  <c:v>165.9266653558243</c:v>
                </c:pt>
                <c:pt idx="2">
                  <c:v>117.05770940306684</c:v>
                </c:pt>
                <c:pt idx="3">
                  <c:v>180.79490149211233</c:v>
                </c:pt>
                <c:pt idx="4">
                  <c:v>209.59059348840492</c:v>
                </c:pt>
                <c:pt idx="5">
                  <c:v>188.91748449838087</c:v>
                </c:pt>
                <c:pt idx="6">
                  <c:v>425.92437769803655</c:v>
                </c:pt>
                <c:pt idx="7">
                  <c:v>255.3885775201652</c:v>
                </c:pt>
                <c:pt idx="8">
                  <c:v>131.34860951531118</c:v>
                </c:pt>
                <c:pt idx="9">
                  <c:v>171.91519246291318</c:v>
                </c:pt>
                <c:pt idx="10">
                  <c:v>99.648230191200128</c:v>
                </c:pt>
                <c:pt idx="11">
                  <c:v>154.52308291122245</c:v>
                </c:pt>
                <c:pt idx="12">
                  <c:v>99.840888048360284</c:v>
                </c:pt>
                <c:pt idx="13">
                  <c:v>62.353643078124151</c:v>
                </c:pt>
                <c:pt idx="14">
                  <c:v>105.25594338587143</c:v>
                </c:pt>
                <c:pt idx="15">
                  <c:v>148.73171546319645</c:v>
                </c:pt>
                <c:pt idx="16">
                  <c:v>85.348964022585278</c:v>
                </c:pt>
                <c:pt idx="17">
                  <c:v>137.32813301859642</c:v>
                </c:pt>
                <c:pt idx="18">
                  <c:v>116.0893926894787</c:v>
                </c:pt>
                <c:pt idx="19">
                  <c:v>137.13097335953171</c:v>
                </c:pt>
                <c:pt idx="20">
                  <c:v>363.53005268215747</c:v>
                </c:pt>
                <c:pt idx="21">
                  <c:v>34.126921049504745</c:v>
                </c:pt>
                <c:pt idx="22">
                  <c:v>102.54391391521312</c:v>
                </c:pt>
                <c:pt idx="23">
                  <c:v>116.0893926894787</c:v>
                </c:pt>
                <c:pt idx="24">
                  <c:v>180.80866971076466</c:v>
                </c:pt>
                <c:pt idx="25">
                  <c:v>97.317014632955761</c:v>
                </c:pt>
                <c:pt idx="26">
                  <c:v>136.94731910617884</c:v>
                </c:pt>
                <c:pt idx="27">
                  <c:v>241.64927771541807</c:v>
                </c:pt>
                <c:pt idx="28">
                  <c:v>119.56781459981721</c:v>
                </c:pt>
                <c:pt idx="29">
                  <c:v>201.86285542614678</c:v>
                </c:pt>
                <c:pt idx="30">
                  <c:v>117.43042007205622</c:v>
                </c:pt>
                <c:pt idx="31">
                  <c:v>-6.0723533913896972</c:v>
                </c:pt>
                <c:pt idx="32">
                  <c:v>264.26828654936253</c:v>
                </c:pt>
                <c:pt idx="33">
                  <c:v>171.91519246291318</c:v>
                </c:pt>
                <c:pt idx="34">
                  <c:v>172.09884671626787</c:v>
                </c:pt>
                <c:pt idx="35">
                  <c:v>120.53613131340353</c:v>
                </c:pt>
                <c:pt idx="36">
                  <c:v>102.54391391521312</c:v>
                </c:pt>
                <c:pt idx="37">
                  <c:v>97.505170688215003</c:v>
                </c:pt>
                <c:pt idx="38">
                  <c:v>177.14209174517055</c:v>
                </c:pt>
                <c:pt idx="39">
                  <c:v>146.5979223769591</c:v>
                </c:pt>
                <c:pt idx="40">
                  <c:v>177.33024780042615</c:v>
                </c:pt>
                <c:pt idx="41">
                  <c:v>148.73171546319645</c:v>
                </c:pt>
                <c:pt idx="42">
                  <c:v>120.33870884139833</c:v>
                </c:pt>
                <c:pt idx="43">
                  <c:v>142.93134441136317</c:v>
                </c:pt>
                <c:pt idx="44">
                  <c:v>-58.056024189301752</c:v>
                </c:pt>
                <c:pt idx="45">
                  <c:v>151.62739918720763</c:v>
                </c:pt>
                <c:pt idx="46">
                  <c:v>68.525824438569543</c:v>
                </c:pt>
                <c:pt idx="47">
                  <c:v>237.79904549646744</c:v>
                </c:pt>
                <c:pt idx="48">
                  <c:v>249.20262794107111</c:v>
                </c:pt>
                <c:pt idx="49">
                  <c:v>151.81555524246687</c:v>
                </c:pt>
                <c:pt idx="50">
                  <c:v>252.86470410476068</c:v>
                </c:pt>
                <c:pt idx="51">
                  <c:v>128.25576613223711</c:v>
                </c:pt>
                <c:pt idx="52">
                  <c:v>145.45521782676769</c:v>
                </c:pt>
                <c:pt idx="53">
                  <c:v>120.33870884139833</c:v>
                </c:pt>
                <c:pt idx="54">
                  <c:v>102.73657177237328</c:v>
                </c:pt>
                <c:pt idx="55">
                  <c:v>118.59949788622907</c:v>
                </c:pt>
                <c:pt idx="56">
                  <c:v>174.43456407641315</c:v>
                </c:pt>
                <c:pt idx="57">
                  <c:v>115.12107597589056</c:v>
                </c:pt>
                <c:pt idx="58">
                  <c:v>192.96937817829712</c:v>
                </c:pt>
                <c:pt idx="59">
                  <c:v>94.250544513861314</c:v>
                </c:pt>
                <c:pt idx="60">
                  <c:v>114.35018173430944</c:v>
                </c:pt>
                <c:pt idx="61">
                  <c:v>91.74043931711094</c:v>
                </c:pt>
                <c:pt idx="62">
                  <c:v>117.05770940306684</c:v>
                </c:pt>
                <c:pt idx="63">
                  <c:v>136.94731910617884</c:v>
                </c:pt>
                <c:pt idx="64">
                  <c:v>57.122241993965872</c:v>
                </c:pt>
                <c:pt idx="65">
                  <c:v>284.36792376981066</c:v>
                </c:pt>
                <c:pt idx="66">
                  <c:v>123.01986324617428</c:v>
                </c:pt>
                <c:pt idx="67">
                  <c:v>151.04466100088393</c:v>
                </c:pt>
                <c:pt idx="68">
                  <c:v>51.514528799292748</c:v>
                </c:pt>
                <c:pt idx="69">
                  <c:v>183.31877490751504</c:v>
                </c:pt>
                <c:pt idx="70">
                  <c:v>197.42988502087428</c:v>
                </c:pt>
                <c:pt idx="71">
                  <c:v>82.846962069261281</c:v>
                </c:pt>
                <c:pt idx="72">
                  <c:v>128.25576613223711</c:v>
                </c:pt>
                <c:pt idx="73">
                  <c:v>179.84035299717652</c:v>
                </c:pt>
                <c:pt idx="74">
                  <c:v>121.30702555498647</c:v>
                </c:pt>
                <c:pt idx="75">
                  <c:v>105.44409944113067</c:v>
                </c:pt>
                <c:pt idx="76">
                  <c:v>108.36165462722056</c:v>
                </c:pt>
                <c:pt idx="77">
                  <c:v>85.554489738015036</c:v>
                </c:pt>
                <c:pt idx="78">
                  <c:v>117.05770940306684</c:v>
                </c:pt>
                <c:pt idx="79">
                  <c:v>-43.165916590936831</c:v>
                </c:pt>
                <c:pt idx="80">
                  <c:v>172.88350917650132</c:v>
                </c:pt>
                <c:pt idx="81">
                  <c:v>151.81555524246687</c:v>
                </c:pt>
                <c:pt idx="82">
                  <c:v>102.73657177237328</c:v>
                </c:pt>
                <c:pt idx="83">
                  <c:v>174.43456407641315</c:v>
                </c:pt>
                <c:pt idx="84">
                  <c:v>87.226022773245859</c:v>
                </c:pt>
                <c:pt idx="85">
                  <c:v>108.36165462722056</c:v>
                </c:pt>
                <c:pt idx="86">
                  <c:v>102.73657177237328</c:v>
                </c:pt>
                <c:pt idx="87">
                  <c:v>119.76523707182241</c:v>
                </c:pt>
                <c:pt idx="88">
                  <c:v>134.82703142564969</c:v>
                </c:pt>
                <c:pt idx="89">
                  <c:v>63.294423354407627</c:v>
                </c:pt>
                <c:pt idx="90">
                  <c:v>103.14402176171279</c:v>
                </c:pt>
                <c:pt idx="91">
                  <c:v>177.14209174517055</c:v>
                </c:pt>
                <c:pt idx="92">
                  <c:v>30.67063341418725</c:v>
                </c:pt>
                <c:pt idx="93">
                  <c:v>135.00618387709983</c:v>
                </c:pt>
                <c:pt idx="94">
                  <c:v>261.56075888060695</c:v>
                </c:pt>
                <c:pt idx="95">
                  <c:v>8.6322563342037029E-2</c:v>
                </c:pt>
                <c:pt idx="96">
                  <c:v>172.09884671626787</c:v>
                </c:pt>
                <c:pt idx="97">
                  <c:v>186.02630257627243</c:v>
                </c:pt>
                <c:pt idx="98">
                  <c:v>183.50242916086791</c:v>
                </c:pt>
                <c:pt idx="99">
                  <c:v>125.73639451873714</c:v>
                </c:pt>
                <c:pt idx="100">
                  <c:v>134.4417157113312</c:v>
                </c:pt>
                <c:pt idx="101">
                  <c:v>114.35018173430944</c:v>
                </c:pt>
                <c:pt idx="102">
                  <c:v>165.9266653558243</c:v>
                </c:pt>
                <c:pt idx="103">
                  <c:v>133.20766105836083</c:v>
                </c:pt>
                <c:pt idx="104">
                  <c:v>108.90875313281504</c:v>
                </c:pt>
                <c:pt idx="105">
                  <c:v>246.69252274432074</c:v>
                </c:pt>
                <c:pt idx="106">
                  <c:v>105.25594338587143</c:v>
                </c:pt>
                <c:pt idx="107">
                  <c:v>102.73206997046873</c:v>
                </c:pt>
                <c:pt idx="108">
                  <c:v>108.15612891178898</c:v>
                </c:pt>
                <c:pt idx="109">
                  <c:v>194.90601160546976</c:v>
                </c:pt>
                <c:pt idx="110">
                  <c:v>134.42344569077613</c:v>
                </c:pt>
                <c:pt idx="111">
                  <c:v>275.6718689939662</c:v>
                </c:pt>
                <c:pt idx="112">
                  <c:v>653.33889425681627</c:v>
                </c:pt>
                <c:pt idx="113">
                  <c:v>120.53613131340353</c:v>
                </c:pt>
                <c:pt idx="114">
                  <c:v>180.41408757969475</c:v>
                </c:pt>
                <c:pt idx="115">
                  <c:v>163.0309816318113</c:v>
                </c:pt>
                <c:pt idx="116">
                  <c:v>165.9266653558243</c:v>
                </c:pt>
                <c:pt idx="117">
                  <c:v>34.315077104762167</c:v>
                </c:pt>
                <c:pt idx="118">
                  <c:v>171.91519246291318</c:v>
                </c:pt>
                <c:pt idx="119">
                  <c:v>259.22053971855712</c:v>
                </c:pt>
                <c:pt idx="120">
                  <c:v>71.443379624659428</c:v>
                </c:pt>
                <c:pt idx="121">
                  <c:v>192.21225215536651</c:v>
                </c:pt>
                <c:pt idx="122">
                  <c:v>109.28506524332806</c:v>
                </c:pt>
                <c:pt idx="123">
                  <c:v>180.60674543685491</c:v>
                </c:pt>
                <c:pt idx="124">
                  <c:v>151.81555524246687</c:v>
                </c:pt>
                <c:pt idx="125">
                  <c:v>183.31877490751504</c:v>
                </c:pt>
                <c:pt idx="126">
                  <c:v>108.36165462722056</c:v>
                </c:pt>
                <c:pt idx="127">
                  <c:v>157.04245452472242</c:v>
                </c:pt>
                <c:pt idx="128">
                  <c:v>96.958072182618707</c:v>
                </c:pt>
                <c:pt idx="129">
                  <c:v>136.94731910617884</c:v>
                </c:pt>
                <c:pt idx="130">
                  <c:v>179.84035299717652</c:v>
                </c:pt>
                <c:pt idx="131">
                  <c:v>168.63419302458169</c:v>
                </c:pt>
                <c:pt idx="132">
                  <c:v>296.51962863353401</c:v>
                </c:pt>
                <c:pt idx="133">
                  <c:v>227.36377976545373</c:v>
                </c:pt>
                <c:pt idx="134">
                  <c:v>232.58141263096149</c:v>
                </c:pt>
                <c:pt idx="135">
                  <c:v>146.40976632170168</c:v>
                </c:pt>
                <c:pt idx="136">
                  <c:v>243.98499507556335</c:v>
                </c:pt>
                <c:pt idx="137">
                  <c:v>154.33942865786958</c:v>
                </c:pt>
                <c:pt idx="138">
                  <c:v>177.33024780042615</c:v>
                </c:pt>
                <c:pt idx="139">
                  <c:v>105.44409944113067</c:v>
                </c:pt>
                <c:pt idx="140">
                  <c:v>134.23979143742145</c:v>
                </c:pt>
                <c:pt idx="141">
                  <c:v>134.4417157113312</c:v>
                </c:pt>
                <c:pt idx="142">
                  <c:v>157.23061057997802</c:v>
                </c:pt>
                <c:pt idx="143">
                  <c:v>264.26828654936253</c:v>
                </c:pt>
                <c:pt idx="144">
                  <c:v>151.81555524246687</c:v>
                </c:pt>
                <c:pt idx="145">
                  <c:v>-63.663737383976695</c:v>
                </c:pt>
                <c:pt idx="146">
                  <c:v>117.82860364464796</c:v>
                </c:pt>
                <c:pt idx="147">
                  <c:v>249.38628219442217</c:v>
                </c:pt>
                <c:pt idx="148">
                  <c:v>172.09884671626787</c:v>
                </c:pt>
                <c:pt idx="149">
                  <c:v>140.42574101651735</c:v>
                </c:pt>
                <c:pt idx="150">
                  <c:v>177.14209174517055</c:v>
                </c:pt>
                <c:pt idx="151">
                  <c:v>108.15612891178898</c:v>
                </c:pt>
                <c:pt idx="152">
                  <c:v>138.3054533359882</c:v>
                </c:pt>
                <c:pt idx="153">
                  <c:v>168.43677055257467</c:v>
                </c:pt>
                <c:pt idx="154">
                  <c:v>383.27401312911934</c:v>
                </c:pt>
                <c:pt idx="155">
                  <c:v>111.06918229597795</c:v>
                </c:pt>
                <c:pt idx="156">
                  <c:v>183.50242916086791</c:v>
                </c:pt>
                <c:pt idx="157">
                  <c:v>177.33024780042615</c:v>
                </c:pt>
                <c:pt idx="158">
                  <c:v>154.52308291122245</c:v>
                </c:pt>
                <c:pt idx="159">
                  <c:v>82.448778496669547</c:v>
                </c:pt>
                <c:pt idx="160">
                  <c:v>56.758797741724266</c:v>
                </c:pt>
                <c:pt idx="161">
                  <c:v>169.40508726616281</c:v>
                </c:pt>
                <c:pt idx="162">
                  <c:v>198.18250924190033</c:v>
                </c:pt>
                <c:pt idx="163">
                  <c:v>119.56781459981721</c:v>
                </c:pt>
                <c:pt idx="164">
                  <c:v>118.79692035823427</c:v>
                </c:pt>
                <c:pt idx="165">
                  <c:v>250.15717643600328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ED-4939-BF63-BA4ABE5E4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2560"/>
        <c:axId val="1087310816"/>
      </c:scatterChart>
      <c:valAx>
        <c:axId val="1333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310816"/>
        <c:crosses val="autoZero"/>
        <c:crossBetween val="midCat"/>
      </c:valAx>
      <c:valAx>
        <c:axId val="1087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予測値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7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4D227D-2765-4127-8702-123486A24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15B-A697-429A-8F6D-46EC0D99698E}">
  <dimension ref="A1:O167"/>
  <sheetViews>
    <sheetView workbookViewId="0">
      <selection activeCell="L3" sqref="L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</cols>
  <sheetData>
    <row r="1" spans="1:15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15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</row>
    <row r="3" spans="1:15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/>
      <c r="M3" s="10"/>
      <c r="N3" s="10"/>
      <c r="O3" s="10"/>
    </row>
    <row r="4" spans="1:15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/>
      <c r="M4" s="10"/>
      <c r="N4" s="10"/>
      <c r="O4" s="10"/>
    </row>
    <row r="5" spans="1:15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/>
      <c r="M5" s="10"/>
      <c r="N5" s="10"/>
      <c r="O5" s="10"/>
    </row>
    <row r="6" spans="1:15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/>
      <c r="M6" s="13"/>
      <c r="N6" s="13"/>
      <c r="O6" s="13"/>
    </row>
    <row r="7" spans="1:15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5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15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15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9" t="s">
        <v>178</v>
      </c>
    </row>
    <row r="11" spans="1:15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K11" s="9" t="s">
        <v>229</v>
      </c>
    </row>
    <row r="12" spans="1:15" ht="19.149999999999999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K12" s="9" t="s">
        <v>230</v>
      </c>
    </row>
    <row r="13" spans="1:15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K13" s="9" t="s">
        <v>208</v>
      </c>
    </row>
    <row r="14" spans="1:15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K14" s="11" t="s">
        <v>209</v>
      </c>
      <c r="L14" s="1"/>
      <c r="M14" s="1"/>
      <c r="N14" s="1"/>
      <c r="O14" s="1"/>
    </row>
    <row r="15" spans="1:15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5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1" t="s">
        <v>189</v>
      </c>
      <c r="L17" s="19">
        <v>2018</v>
      </c>
      <c r="M17" s="19">
        <v>20000</v>
      </c>
      <c r="N17" s="19">
        <v>1500</v>
      </c>
      <c r="O17" s="19"/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41" t="s">
        <v>206</v>
      </c>
      <c r="L19" s="41" t="s">
        <v>207</v>
      </c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9"/>
      <c r="L20" s="19"/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42" t="s">
        <v>204</v>
      </c>
      <c r="L21" s="29"/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38"/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28" t="s">
        <v>205</v>
      </c>
      <c r="L24" s="29"/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39"/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62E-2772-45A0-9521-47F4509C7F01}">
  <dimension ref="A1:O167"/>
  <sheetViews>
    <sheetView tabSelected="1" workbookViewId="0">
      <selection activeCell="L10" sqref="L10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15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15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</row>
    <row r="3" spans="1:15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>
        <v>1</v>
      </c>
      <c r="M3" s="10">
        <f>CORREL(年式,走行)</f>
        <v>-0.37099424523199714</v>
      </c>
      <c r="N3" s="10">
        <f>CORREL(年式,排気量)</f>
        <v>-0.11226327864545012</v>
      </c>
      <c r="O3" s="10">
        <f>CORREL(年式,本体価格)</f>
        <v>-0.27882362237771718</v>
      </c>
    </row>
    <row r="4" spans="1:15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>M3</f>
        <v>-0.37099424523199714</v>
      </c>
      <c r="M4" s="10">
        <v>1</v>
      </c>
      <c r="N4" s="10">
        <f>CORREL(走行,排気量)</f>
        <v>0.12296010052085722</v>
      </c>
      <c r="O4" s="10">
        <f>CORREL(走行,本体価格)</f>
        <v>-0.38752863681060762</v>
      </c>
    </row>
    <row r="5" spans="1:15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>N3</f>
        <v>-0.11226327864545012</v>
      </c>
      <c r="M5" s="10">
        <f>N4</f>
        <v>0.12296010052085722</v>
      </c>
      <c r="N5" s="10">
        <v>1</v>
      </c>
      <c r="O5" s="10">
        <f>CORREL(排気量,本体価格)</f>
        <v>0.51690515183963759</v>
      </c>
    </row>
    <row r="6" spans="1:15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>O3</f>
        <v>-0.27882362237771718</v>
      </c>
      <c r="M6" s="13">
        <f>O4</f>
        <v>-0.38752863681060762</v>
      </c>
      <c r="N6" s="13">
        <f>O5</f>
        <v>0.51690515183963759</v>
      </c>
      <c r="O6" s="13">
        <v>1</v>
      </c>
    </row>
    <row r="7" spans="1:15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5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15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15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9" t="s">
        <v>178</v>
      </c>
      <c r="L10" cm="1">
        <f t="array" ref="L10:O14">LINEST(I2:I167,D2:F167,TRUE,TRUE)</f>
        <v>5.7958692499291663E-2</v>
      </c>
      <c r="M10">
        <v>-1.7392109551691173E-3</v>
      </c>
      <c r="N10">
        <v>-5.9885271070893209</v>
      </c>
      <c r="O10">
        <v>12204.425420670255</v>
      </c>
    </row>
    <row r="11" spans="1:15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K11" s="9" t="s">
        <v>229</v>
      </c>
      <c r="L11">
        <v>5.0415904602941694E-3</v>
      </c>
      <c r="M11">
        <v>1.4163355757298827E-4</v>
      </c>
      <c r="N11">
        <v>0.67448986721376358</v>
      </c>
      <c r="O11">
        <v>1362.9319349585887</v>
      </c>
    </row>
    <row r="12" spans="1:15" ht="19.149999999999999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K12" s="9" t="s">
        <v>230</v>
      </c>
      <c r="L12">
        <v>0.64603472598953238</v>
      </c>
      <c r="M12">
        <v>59.558975939122192</v>
      </c>
      <c r="N12" t="e">
        <v>#N/A</v>
      </c>
      <c r="O12" t="e">
        <v>#N/A</v>
      </c>
    </row>
    <row r="13" spans="1:15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K13" s="9" t="s">
        <v>208</v>
      </c>
      <c r="L13">
        <v>98.557338148383153</v>
      </c>
      <c r="M13">
        <v>162</v>
      </c>
      <c r="N13" t="e">
        <v>#N/A</v>
      </c>
      <c r="O13" t="e">
        <v>#N/A</v>
      </c>
    </row>
    <row r="14" spans="1:15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K14" s="11" t="s">
        <v>209</v>
      </c>
      <c r="L14" s="1">
        <v>1048828.9441665888</v>
      </c>
      <c r="M14" s="1">
        <v>574658.00161654362</v>
      </c>
      <c r="N14" s="1" t="e">
        <v>#N/A</v>
      </c>
      <c r="O14" s="1" t="e">
        <v>#N/A</v>
      </c>
    </row>
    <row r="15" spans="1:15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5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1" t="s">
        <v>189</v>
      </c>
      <c r="L17" s="19">
        <v>2018</v>
      </c>
      <c r="M17" s="19">
        <v>20000</v>
      </c>
      <c r="N17" s="19">
        <v>1500</v>
      </c>
      <c r="O17" s="19" cm="1">
        <f t="array" ref="O17">TREND(I2:I167,D2:F167,L17:N17,TRUE)</f>
        <v>171.73153820956213</v>
      </c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41" t="s">
        <v>206</v>
      </c>
      <c r="L19" s="41" t="s">
        <v>207</v>
      </c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9">
        <f>COUNT(I2:I167)</f>
        <v>166</v>
      </c>
      <c r="L20" s="19">
        <f>COUNTA(D1:F1)</f>
        <v>3</v>
      </c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42" t="s">
        <v>204</v>
      </c>
      <c r="L21" s="29"/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38">
        <f>SQRT(M14/K20)</f>
        <v>58.837022277313679</v>
      </c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28" t="s">
        <v>205</v>
      </c>
      <c r="L24" s="29"/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39">
        <f>1-(1-L12)*(K20-1)/(K20-L20-1)</f>
        <v>0.63947981350785699</v>
      </c>
      <c r="L25" s="40"/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K27" s="33" t="s">
        <v>211</v>
      </c>
      <c r="L27" s="34"/>
      <c r="M27" s="34"/>
      <c r="N27" s="34"/>
      <c r="O27" s="34"/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K29" s="32" t="s">
        <v>212</v>
      </c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K30" s="19">
        <f>_xlfn.F.DIST.RT(L13,3,M13)</f>
        <v>2.4048329569557036E-36</v>
      </c>
      <c r="L30" t="s">
        <v>214</v>
      </c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K32" s="30" t="s">
        <v>210</v>
      </c>
      <c r="L32" s="31" t="s">
        <v>180</v>
      </c>
      <c r="M32" s="30" t="s">
        <v>184</v>
      </c>
      <c r="N32" s="30" t="s">
        <v>183</v>
      </c>
      <c r="O32" s="30" t="s">
        <v>179</v>
      </c>
    </row>
    <row r="33" spans="1:15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K33" s="19"/>
      <c r="L33" s="19" cm="1">
        <f t="array" ref="L33:O33">_xlfn.T.DIST.2T(ABS(L10:O10/L11:O11),M13)</f>
        <v>9.6036357895412412E-23</v>
      </c>
      <c r="M33" s="19">
        <v>6.4180055986355109E-25</v>
      </c>
      <c r="N33" s="19">
        <v>1.2188779467813187E-15</v>
      </c>
      <c r="O33" s="19">
        <v>7.6969175616333926E-16</v>
      </c>
    </row>
    <row r="34" spans="1:15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  <c r="L34" t="s">
        <v>213</v>
      </c>
    </row>
    <row r="35" spans="1:15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15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15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15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15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15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15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15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15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15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15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15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15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15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55D0-44EC-421C-A9EE-C4B476970FCD}">
  <dimension ref="A1:Q167"/>
  <sheetViews>
    <sheetView workbookViewId="0">
      <selection activeCell="AA31" sqref="AA31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0" max="11" width="9" customWidth="1"/>
    <col min="17" max="17" width="9" customWidth="1"/>
  </cols>
  <sheetData>
    <row r="1" spans="1:1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J1" s="26" t="s">
        <v>186</v>
      </c>
    </row>
    <row r="2" spans="1:1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J2" cm="1">
        <f t="array" ref="J2:J167">TREND(I2:I167,D2:F167,D2:F167,TRUE)</f>
        <v>180.79490149211233</v>
      </c>
    </row>
    <row r="3" spans="1:1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J3">
        <v>165.9266653558243</v>
      </c>
    </row>
    <row r="4" spans="1:1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J4">
        <v>117.05770940306684</v>
      </c>
    </row>
    <row r="5" spans="1:1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J5">
        <v>180.79490149211233</v>
      </c>
    </row>
    <row r="6" spans="1:1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J6">
        <v>209.59059348840492</v>
      </c>
    </row>
    <row r="7" spans="1:1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  <c r="J7">
        <v>188.91748449838087</v>
      </c>
    </row>
    <row r="8" spans="1:10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J8">
        <v>425.92437769803655</v>
      </c>
    </row>
    <row r="9" spans="1:10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J9">
        <v>255.3885775201652</v>
      </c>
    </row>
    <row r="10" spans="1:10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J10">
        <v>131.34860951531118</v>
      </c>
    </row>
    <row r="11" spans="1:10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J11">
        <v>171.91519246291318</v>
      </c>
    </row>
    <row r="12" spans="1:10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J12">
        <v>99.648230191200128</v>
      </c>
    </row>
    <row r="13" spans="1:10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J13">
        <v>154.52308291122245</v>
      </c>
    </row>
    <row r="14" spans="1:10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J14">
        <v>99.840888048360284</v>
      </c>
    </row>
    <row r="15" spans="1:10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  <c r="J15">
        <v>62.353643078124151</v>
      </c>
    </row>
    <row r="16" spans="1:10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J16">
        <v>105.25594338587143</v>
      </c>
    </row>
    <row r="17" spans="1:17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J17">
        <v>148.73171546319645</v>
      </c>
    </row>
    <row r="18" spans="1:17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  <c r="J18">
        <v>85.348964022585278</v>
      </c>
    </row>
    <row r="19" spans="1:17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J19">
        <v>137.32813301859642</v>
      </c>
    </row>
    <row r="20" spans="1:17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J20">
        <v>116.0893926894787</v>
      </c>
    </row>
    <row r="21" spans="1:17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J21">
        <v>137.13097335953171</v>
      </c>
    </row>
    <row r="22" spans="1:17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J22">
        <v>363.53005268215747</v>
      </c>
    </row>
    <row r="23" spans="1:17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J23">
        <v>34.126921049504745</v>
      </c>
    </row>
    <row r="24" spans="1:17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J24">
        <v>102.54391391521312</v>
      </c>
    </row>
    <row r="25" spans="1:17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J25">
        <v>116.0893926894787</v>
      </c>
      <c r="Q25" s="14"/>
    </row>
    <row r="26" spans="1:17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  <c r="J26">
        <v>180.80866971076466</v>
      </c>
      <c r="Q26" s="16"/>
    </row>
    <row r="27" spans="1:17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J27">
        <v>97.317014632955761</v>
      </c>
    </row>
    <row r="28" spans="1:17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  <c r="J28">
        <v>136.94731910617884</v>
      </c>
    </row>
    <row r="29" spans="1:17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J29">
        <v>241.64927771541807</v>
      </c>
    </row>
    <row r="30" spans="1:17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J30">
        <v>119.56781459981721</v>
      </c>
      <c r="Q30" s="15"/>
    </row>
    <row r="31" spans="1:17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  <c r="J31">
        <v>201.86285542614678</v>
      </c>
    </row>
    <row r="32" spans="1:17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J32">
        <v>117.43042007205622</v>
      </c>
    </row>
    <row r="33" spans="1:10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J33">
        <v>-6.0723533913896972</v>
      </c>
    </row>
    <row r="34" spans="1:10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  <c r="J34">
        <v>264.26828654936253</v>
      </c>
    </row>
    <row r="35" spans="1:10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  <c r="J35">
        <v>171.91519246291318</v>
      </c>
    </row>
    <row r="36" spans="1:10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  <c r="J36">
        <v>172.09884671626787</v>
      </c>
    </row>
    <row r="37" spans="1:10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  <c r="J37">
        <v>120.53613131340353</v>
      </c>
    </row>
    <row r="38" spans="1:10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  <c r="J38">
        <v>102.54391391521312</v>
      </c>
    </row>
    <row r="39" spans="1:10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  <c r="J39">
        <v>97.505170688215003</v>
      </c>
    </row>
    <row r="40" spans="1:10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  <c r="J40">
        <v>177.14209174517055</v>
      </c>
    </row>
    <row r="41" spans="1:10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  <c r="J41">
        <v>146.5979223769591</v>
      </c>
    </row>
    <row r="42" spans="1:10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  <c r="J42">
        <v>177.33024780042615</v>
      </c>
    </row>
    <row r="43" spans="1:10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  <c r="J43">
        <v>148.73171546319645</v>
      </c>
    </row>
    <row r="44" spans="1:10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  <c r="J44">
        <v>120.33870884139833</v>
      </c>
    </row>
    <row r="45" spans="1:10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  <c r="J45">
        <v>142.93134441136317</v>
      </c>
    </row>
    <row r="46" spans="1:10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  <c r="J46">
        <v>-58.056024189301752</v>
      </c>
    </row>
    <row r="47" spans="1:10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  <c r="J47">
        <v>151.62739918720763</v>
      </c>
    </row>
    <row r="48" spans="1:10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  <c r="J48">
        <v>68.525824438569543</v>
      </c>
    </row>
    <row r="49" spans="1:10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  <c r="J49">
        <v>237.79904549646744</v>
      </c>
    </row>
    <row r="50" spans="1:10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  <c r="J50">
        <v>249.20262794107111</v>
      </c>
    </row>
    <row r="51" spans="1:10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  <c r="J51">
        <v>151.81555524246687</v>
      </c>
    </row>
    <row r="52" spans="1:10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  <c r="J52">
        <v>252.86470410476068</v>
      </c>
    </row>
    <row r="53" spans="1:10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  <c r="J53">
        <v>128.25576613223711</v>
      </c>
    </row>
    <row r="54" spans="1:10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  <c r="J54">
        <v>145.45521782676769</v>
      </c>
    </row>
    <row r="55" spans="1:10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  <c r="J55">
        <v>120.33870884139833</v>
      </c>
    </row>
    <row r="56" spans="1:10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  <c r="J56">
        <v>102.73657177237328</v>
      </c>
    </row>
    <row r="57" spans="1:10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  <c r="J57">
        <v>118.59949788622907</v>
      </c>
    </row>
    <row r="58" spans="1:10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  <c r="J58">
        <v>174.43456407641315</v>
      </c>
    </row>
    <row r="59" spans="1:10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  <c r="J59">
        <v>115.12107597589056</v>
      </c>
    </row>
    <row r="60" spans="1:10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  <c r="J60">
        <v>192.96937817829712</v>
      </c>
    </row>
    <row r="61" spans="1:10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  <c r="J61">
        <v>94.250544513861314</v>
      </c>
    </row>
    <row r="62" spans="1:10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  <c r="J62">
        <v>114.35018173430944</v>
      </c>
    </row>
    <row r="63" spans="1:10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  <c r="J63">
        <v>91.74043931711094</v>
      </c>
    </row>
    <row r="64" spans="1:10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  <c r="J64">
        <v>117.05770940306684</v>
      </c>
    </row>
    <row r="65" spans="1:10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  <c r="J65">
        <v>136.94731910617884</v>
      </c>
    </row>
    <row r="66" spans="1:10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  <c r="J66">
        <v>57.122241993965872</v>
      </c>
    </row>
    <row r="67" spans="1:10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  <c r="J67">
        <v>284.36792376981066</v>
      </c>
    </row>
    <row r="68" spans="1:10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  <c r="J68">
        <v>123.01986324617428</v>
      </c>
    </row>
    <row r="69" spans="1:10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  <c r="J69">
        <v>151.04466100088393</v>
      </c>
    </row>
    <row r="70" spans="1:10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  <c r="J70">
        <v>51.514528799292748</v>
      </c>
    </row>
    <row r="71" spans="1:10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  <c r="J71">
        <v>183.31877490751504</v>
      </c>
    </row>
    <row r="72" spans="1:10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  <c r="J72">
        <v>197.42988502087428</v>
      </c>
    </row>
    <row r="73" spans="1:10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  <c r="J73">
        <v>82.846962069261281</v>
      </c>
    </row>
    <row r="74" spans="1:10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  <c r="J74">
        <v>128.25576613223711</v>
      </c>
    </row>
    <row r="75" spans="1:10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  <c r="J75">
        <v>179.84035299717652</v>
      </c>
    </row>
    <row r="76" spans="1:10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  <c r="J76">
        <v>121.30702555498647</v>
      </c>
    </row>
    <row r="77" spans="1:10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  <c r="J77">
        <v>105.44409944113067</v>
      </c>
    </row>
    <row r="78" spans="1:10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  <c r="J78">
        <v>108.36165462722056</v>
      </c>
    </row>
    <row r="79" spans="1:10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  <c r="J79">
        <v>85.554489738015036</v>
      </c>
    </row>
    <row r="80" spans="1:10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  <c r="J80">
        <v>117.05770940306684</v>
      </c>
    </row>
    <row r="81" spans="1:10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  <c r="J81">
        <v>-43.165916590936831</v>
      </c>
    </row>
    <row r="82" spans="1:10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  <c r="J82">
        <v>172.88350917650132</v>
      </c>
    </row>
    <row r="83" spans="1:10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  <c r="J83">
        <v>151.81555524246687</v>
      </c>
    </row>
    <row r="84" spans="1:10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  <c r="J84">
        <v>102.73657177237328</v>
      </c>
    </row>
    <row r="85" spans="1:10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  <c r="J85">
        <v>174.43456407641315</v>
      </c>
    </row>
    <row r="86" spans="1:10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  <c r="J86">
        <v>87.226022773245859</v>
      </c>
    </row>
    <row r="87" spans="1:10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  <c r="J87">
        <v>108.36165462722056</v>
      </c>
    </row>
    <row r="88" spans="1:10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  <c r="J88">
        <v>102.73657177237328</v>
      </c>
    </row>
    <row r="89" spans="1:10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  <c r="J89">
        <v>119.76523707182241</v>
      </c>
    </row>
    <row r="90" spans="1:10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  <c r="J90">
        <v>134.82703142564969</v>
      </c>
    </row>
    <row r="91" spans="1:10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  <c r="J91">
        <v>63.294423354407627</v>
      </c>
    </row>
    <row r="92" spans="1:10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  <c r="J92">
        <v>103.14402176171279</v>
      </c>
    </row>
    <row r="93" spans="1:10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  <c r="J93">
        <v>177.14209174517055</v>
      </c>
    </row>
    <row r="94" spans="1:10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  <c r="J94">
        <v>30.67063341418725</v>
      </c>
    </row>
    <row r="95" spans="1:10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  <c r="J95">
        <v>135.00618387709983</v>
      </c>
    </row>
    <row r="96" spans="1:10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  <c r="J96">
        <v>261.56075888060695</v>
      </c>
    </row>
    <row r="97" spans="1:10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  <c r="J97">
        <v>8.6322563342037029E-2</v>
      </c>
    </row>
    <row r="98" spans="1:10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  <c r="J98">
        <v>172.09884671626787</v>
      </c>
    </row>
    <row r="99" spans="1:10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  <c r="J99">
        <v>186.02630257627243</v>
      </c>
    </row>
    <row r="100" spans="1:10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  <c r="J100">
        <v>183.50242916086791</v>
      </c>
    </row>
    <row r="101" spans="1:10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  <c r="J101">
        <v>125.73639451873714</v>
      </c>
    </row>
    <row r="102" spans="1:10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  <c r="J102">
        <v>134.4417157113312</v>
      </c>
    </row>
    <row r="103" spans="1:10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  <c r="J103">
        <v>114.35018173430944</v>
      </c>
    </row>
    <row r="104" spans="1:10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  <c r="J104">
        <v>165.9266653558243</v>
      </c>
    </row>
    <row r="105" spans="1:10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  <c r="J105">
        <v>133.20766105836083</v>
      </c>
    </row>
    <row r="106" spans="1:10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  <c r="J106">
        <v>108.90875313281504</v>
      </c>
    </row>
    <row r="107" spans="1:10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  <c r="J107">
        <v>246.69252274432074</v>
      </c>
    </row>
    <row r="108" spans="1:10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  <c r="J108">
        <v>105.25594338587143</v>
      </c>
    </row>
    <row r="109" spans="1:10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  <c r="J109">
        <v>102.73206997046873</v>
      </c>
    </row>
    <row r="110" spans="1:10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  <c r="J110">
        <v>108.15612891178898</v>
      </c>
    </row>
    <row r="111" spans="1:10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  <c r="J111">
        <v>194.90601160546976</v>
      </c>
    </row>
    <row r="112" spans="1:10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  <c r="J112">
        <v>134.42344569077613</v>
      </c>
    </row>
    <row r="113" spans="1:10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  <c r="J113">
        <v>275.6718689939662</v>
      </c>
    </row>
    <row r="114" spans="1:10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  <c r="J114">
        <v>653.33889425681627</v>
      </c>
    </row>
    <row r="115" spans="1:10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  <c r="J115">
        <v>120.53613131340353</v>
      </c>
    </row>
    <row r="116" spans="1:10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  <c r="J116">
        <v>180.41408757969475</v>
      </c>
    </row>
    <row r="117" spans="1:10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  <c r="J117">
        <v>163.0309816318113</v>
      </c>
    </row>
    <row r="118" spans="1:10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  <c r="J118">
        <v>165.9266653558243</v>
      </c>
    </row>
    <row r="119" spans="1:10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  <c r="J119">
        <v>34.315077104762167</v>
      </c>
    </row>
    <row r="120" spans="1:10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  <c r="J120">
        <v>171.91519246291318</v>
      </c>
    </row>
    <row r="121" spans="1:10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  <c r="J121">
        <v>259.22053971855712</v>
      </c>
    </row>
    <row r="122" spans="1:10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  <c r="J122">
        <v>71.443379624659428</v>
      </c>
    </row>
    <row r="123" spans="1:10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  <c r="J123">
        <v>192.21225215536651</v>
      </c>
    </row>
    <row r="124" spans="1:10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  <c r="J124">
        <v>109.28506524332806</v>
      </c>
    </row>
    <row r="125" spans="1:10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  <c r="J125">
        <v>180.60674543685491</v>
      </c>
    </row>
    <row r="126" spans="1:10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  <c r="J126">
        <v>151.81555524246687</v>
      </c>
    </row>
    <row r="127" spans="1:10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  <c r="J127">
        <v>183.31877490751504</v>
      </c>
    </row>
    <row r="128" spans="1:10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  <c r="J128">
        <v>108.36165462722056</v>
      </c>
    </row>
    <row r="129" spans="1:10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  <c r="J129">
        <v>157.04245452472242</v>
      </c>
    </row>
    <row r="130" spans="1:10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  <c r="J130">
        <v>96.958072182618707</v>
      </c>
    </row>
    <row r="131" spans="1:10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  <c r="J131">
        <v>136.94731910617884</v>
      </c>
    </row>
    <row r="132" spans="1:10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  <c r="J132">
        <v>179.84035299717652</v>
      </c>
    </row>
    <row r="133" spans="1:10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  <c r="J133">
        <v>168.63419302458169</v>
      </c>
    </row>
    <row r="134" spans="1:10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  <c r="J134">
        <v>296.51962863353401</v>
      </c>
    </row>
    <row r="135" spans="1:10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  <c r="J135">
        <v>227.36377976545373</v>
      </c>
    </row>
    <row r="136" spans="1:10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  <c r="J136">
        <v>232.58141263096149</v>
      </c>
    </row>
    <row r="137" spans="1:10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  <c r="J137">
        <v>146.40976632170168</v>
      </c>
    </row>
    <row r="138" spans="1:10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  <c r="J138">
        <v>243.98499507556335</v>
      </c>
    </row>
    <row r="139" spans="1:10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  <c r="J139">
        <v>154.33942865786958</v>
      </c>
    </row>
    <row r="140" spans="1:10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  <c r="J140">
        <v>177.33024780042615</v>
      </c>
    </row>
    <row r="141" spans="1:10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  <c r="J141">
        <v>105.44409944113067</v>
      </c>
    </row>
    <row r="142" spans="1:10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  <c r="J142">
        <v>134.23979143742145</v>
      </c>
    </row>
    <row r="143" spans="1:10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  <c r="J143">
        <v>134.4417157113312</v>
      </c>
    </row>
    <row r="144" spans="1:10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  <c r="J144">
        <v>157.23061057997802</v>
      </c>
    </row>
    <row r="145" spans="1:10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  <c r="J145">
        <v>264.26828654936253</v>
      </c>
    </row>
    <row r="146" spans="1:10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  <c r="J146">
        <v>151.81555524246687</v>
      </c>
    </row>
    <row r="147" spans="1:10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  <c r="J147">
        <v>-63.663737383976695</v>
      </c>
    </row>
    <row r="148" spans="1:10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  <c r="J148">
        <v>117.82860364464796</v>
      </c>
    </row>
    <row r="149" spans="1:10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  <c r="J149">
        <v>249.38628219442217</v>
      </c>
    </row>
    <row r="150" spans="1:10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  <c r="J150">
        <v>172.09884671626787</v>
      </c>
    </row>
    <row r="151" spans="1:10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  <c r="J151">
        <v>140.42574101651735</v>
      </c>
    </row>
    <row r="152" spans="1:10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  <c r="J152">
        <v>177.14209174517055</v>
      </c>
    </row>
    <row r="153" spans="1:10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  <c r="J153">
        <v>108.15612891178898</v>
      </c>
    </row>
    <row r="154" spans="1:10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  <c r="J154">
        <v>138.3054533359882</v>
      </c>
    </row>
    <row r="155" spans="1:10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  <c r="J155">
        <v>168.43677055257467</v>
      </c>
    </row>
    <row r="156" spans="1:10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  <c r="J156">
        <v>383.27401312911934</v>
      </c>
    </row>
    <row r="157" spans="1:10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  <c r="J157">
        <v>111.06918229597795</v>
      </c>
    </row>
    <row r="158" spans="1:10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  <c r="J158">
        <v>183.50242916086791</v>
      </c>
    </row>
    <row r="159" spans="1:10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  <c r="J159">
        <v>177.33024780042615</v>
      </c>
    </row>
    <row r="160" spans="1:10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  <c r="J160">
        <v>154.52308291122245</v>
      </c>
    </row>
    <row r="161" spans="1:10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  <c r="J161">
        <v>82.448778496669547</v>
      </c>
    </row>
    <row r="162" spans="1:10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  <c r="J162">
        <v>56.758797741724266</v>
      </c>
    </row>
    <row r="163" spans="1:10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  <c r="J163">
        <v>169.40508726616281</v>
      </c>
    </row>
    <row r="164" spans="1:10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  <c r="J164">
        <v>198.18250924190033</v>
      </c>
    </row>
    <row r="165" spans="1:10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  <c r="J165">
        <v>119.56781459981721</v>
      </c>
    </row>
    <row r="166" spans="1:10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  <c r="J166">
        <v>118.79692035823427</v>
      </c>
    </row>
    <row r="167" spans="1:10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  <c r="J167" s="1">
        <v>250.15717643600328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BE7-F3F8-4ACB-85DD-FA1D6107EF0A}">
  <dimension ref="A1:P167"/>
  <sheetViews>
    <sheetView workbookViewId="0">
      <selection activeCell="K2" sqref="K2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0" max="10" width="9" customWidth="1"/>
    <col min="11" max="11" width="17.9375" customWidth="1"/>
  </cols>
  <sheetData>
    <row r="1" spans="1:12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17" t="s">
        <v>187</v>
      </c>
      <c r="L1" s="17" t="s">
        <v>188</v>
      </c>
    </row>
    <row r="2" spans="1:12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</row>
    <row r="3" spans="1:12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2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</row>
    <row r="5" spans="1:12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</row>
    <row r="6" spans="1:12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</row>
    <row r="7" spans="1:12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2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12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</row>
    <row r="10" spans="1:12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</row>
    <row r="11" spans="1:12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</row>
    <row r="12" spans="1:12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2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</row>
    <row r="14" spans="1:12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</row>
    <row r="15" spans="1:12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2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16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"/>
      <c r="L17" s="1"/>
    </row>
    <row r="18" spans="1:16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6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7" t="s">
        <v>185</v>
      </c>
      <c r="L19" s="8"/>
      <c r="M19" s="8"/>
      <c r="N19" s="8"/>
      <c r="O19" s="8"/>
      <c r="P19" s="8"/>
    </row>
    <row r="20" spans="1:16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1"/>
      <c r="L20" s="12" t="s">
        <v>188</v>
      </c>
      <c r="M20" s="12" t="s">
        <v>180</v>
      </c>
      <c r="N20" s="11" t="s">
        <v>184</v>
      </c>
      <c r="O20" s="11" t="s">
        <v>183</v>
      </c>
      <c r="P20" s="11" t="s">
        <v>179</v>
      </c>
    </row>
    <row r="21" spans="1:16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9" t="s">
        <v>178</v>
      </c>
    </row>
    <row r="22" spans="1:16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9" t="s">
        <v>229</v>
      </c>
    </row>
    <row r="23" spans="1:16" ht="19.149999999999999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K23" s="9" t="s">
        <v>230</v>
      </c>
    </row>
    <row r="24" spans="1:16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9" t="s">
        <v>208</v>
      </c>
    </row>
    <row r="25" spans="1:16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11" t="s">
        <v>209</v>
      </c>
      <c r="L25" s="1"/>
      <c r="M25" s="1"/>
      <c r="N25" s="1"/>
      <c r="O25" s="1"/>
      <c r="P25" s="1"/>
    </row>
    <row r="26" spans="1:16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6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K27" s="41" t="s">
        <v>206</v>
      </c>
      <c r="L27" s="41" t="s">
        <v>207</v>
      </c>
    </row>
    <row r="28" spans="1:16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  <c r="K28" s="19"/>
      <c r="L28" s="19"/>
    </row>
    <row r="29" spans="1:16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K29" s="42" t="s">
        <v>204</v>
      </c>
      <c r="L29" s="29"/>
    </row>
    <row r="30" spans="1:16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K30" s="38"/>
    </row>
    <row r="31" spans="1:16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6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K32" s="28" t="s">
        <v>205</v>
      </c>
      <c r="L32" s="29"/>
    </row>
    <row r="33" spans="1:12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K33" s="39"/>
      <c r="L33" s="40"/>
    </row>
    <row r="34" spans="1:12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12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12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12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12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12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12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12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12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12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12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12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12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12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12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5CA4-82B7-4CFB-8146-60D9886A88B6}">
  <dimension ref="A1:Q167"/>
  <sheetViews>
    <sheetView workbookViewId="0">
      <selection activeCell="L2" sqref="L2"/>
    </sheetView>
  </sheetViews>
  <sheetFormatPr defaultRowHeight="17.649999999999999" x14ac:dyDescent="0.7"/>
  <cols>
    <col min="1" max="1" width="13.5" customWidth="1"/>
    <col min="3" max="3" width="13.6875" customWidth="1"/>
    <col min="4" max="4" width="12.625" customWidth="1"/>
    <col min="5" max="5" width="8.3125" customWidth="1"/>
    <col min="6" max="6" width="11.6875" customWidth="1"/>
    <col min="7" max="7" width="11.1875" customWidth="1"/>
    <col min="9" max="9" width="12.5" customWidth="1"/>
    <col min="10" max="10" width="14.6875" customWidth="1"/>
    <col min="11" max="11" width="9" customWidth="1"/>
    <col min="12" max="12" width="17.9375" customWidth="1"/>
    <col min="13" max="13" width="9" customWidth="1"/>
  </cols>
  <sheetData>
    <row r="1" spans="1:13" x14ac:dyDescent="0.7">
      <c r="A1" s="4" t="s">
        <v>0</v>
      </c>
      <c r="B1" s="17" t="s">
        <v>188</v>
      </c>
      <c r="C1" s="4" t="s">
        <v>1</v>
      </c>
      <c r="D1" s="4" t="s">
        <v>2</v>
      </c>
      <c r="E1" s="4" t="s">
        <v>3</v>
      </c>
      <c r="F1" s="4" t="s">
        <v>177</v>
      </c>
      <c r="G1" s="4" t="s">
        <v>4</v>
      </c>
      <c r="H1" s="4" t="s">
        <v>5</v>
      </c>
      <c r="I1" s="4" t="s">
        <v>6</v>
      </c>
      <c r="J1" s="4" t="s">
        <v>7</v>
      </c>
      <c r="L1" s="27" t="s">
        <v>187</v>
      </c>
      <c r="M1" s="17" t="s">
        <v>188</v>
      </c>
    </row>
    <row r="2" spans="1:13" x14ac:dyDescent="0.7">
      <c r="A2" t="s">
        <v>8</v>
      </c>
      <c r="B2" cm="1">
        <f t="array" ref="B2:B167">_xlfn.XLOOKUP(A2:A167,L2:L17,M2:M17,0,0,1)</f>
        <v>0</v>
      </c>
      <c r="C2" t="s">
        <v>9</v>
      </c>
      <c r="D2" t="s">
        <v>10</v>
      </c>
      <c r="E2">
        <v>2016</v>
      </c>
      <c r="F2" s="2">
        <v>55000</v>
      </c>
      <c r="G2" s="2">
        <v>2500</v>
      </c>
      <c r="H2" t="s">
        <v>11</v>
      </c>
      <c r="I2" t="s">
        <v>12</v>
      </c>
      <c r="J2" s="2">
        <v>160</v>
      </c>
      <c r="L2" t="str" cm="1">
        <f t="array" ref="L2:L17">_xlfn.UNIQUE(A2:A167)</f>
        <v>スバル</v>
      </c>
      <c r="M2">
        <v>0</v>
      </c>
    </row>
    <row r="3" spans="1:13" x14ac:dyDescent="0.7">
      <c r="A3" t="s">
        <v>13</v>
      </c>
      <c r="B3">
        <v>0</v>
      </c>
      <c r="C3" t="s">
        <v>14</v>
      </c>
      <c r="D3" t="s">
        <v>15</v>
      </c>
      <c r="E3">
        <v>2018</v>
      </c>
      <c r="F3" s="2">
        <v>40000</v>
      </c>
      <c r="G3" s="2">
        <v>2000</v>
      </c>
      <c r="H3" t="s">
        <v>16</v>
      </c>
      <c r="I3" t="s">
        <v>17</v>
      </c>
      <c r="J3" s="2">
        <v>170</v>
      </c>
      <c r="L3" t="str">
        <v>マツダ</v>
      </c>
      <c r="M3">
        <v>0</v>
      </c>
    </row>
    <row r="4" spans="1:13" x14ac:dyDescent="0.7">
      <c r="A4" t="s">
        <v>18</v>
      </c>
      <c r="B4">
        <v>0</v>
      </c>
      <c r="C4" t="s">
        <v>19</v>
      </c>
      <c r="D4" t="s">
        <v>20</v>
      </c>
      <c r="E4">
        <v>2019</v>
      </c>
      <c r="F4" s="2">
        <v>20000</v>
      </c>
      <c r="G4" s="2">
        <v>660</v>
      </c>
      <c r="H4" t="s">
        <v>11</v>
      </c>
      <c r="I4" t="s">
        <v>17</v>
      </c>
      <c r="J4" s="2">
        <v>80</v>
      </c>
      <c r="L4" t="str">
        <v>スズキ</v>
      </c>
      <c r="M4">
        <v>0</v>
      </c>
    </row>
    <row r="5" spans="1:13" x14ac:dyDescent="0.7">
      <c r="A5" t="s">
        <v>21</v>
      </c>
      <c r="B5">
        <v>0</v>
      </c>
      <c r="C5" t="s">
        <v>22</v>
      </c>
      <c r="D5" t="s">
        <v>10</v>
      </c>
      <c r="E5">
        <v>2016</v>
      </c>
      <c r="F5" s="2">
        <v>55000</v>
      </c>
      <c r="G5" s="2">
        <v>2500</v>
      </c>
      <c r="H5" t="s">
        <v>11</v>
      </c>
      <c r="I5" t="s">
        <v>23</v>
      </c>
      <c r="J5" s="2">
        <v>160</v>
      </c>
      <c r="L5" t="str">
        <v>日産</v>
      </c>
      <c r="M5">
        <v>0</v>
      </c>
    </row>
    <row r="6" spans="1:13" x14ac:dyDescent="0.7">
      <c r="A6" t="s">
        <v>13</v>
      </c>
      <c r="B6">
        <v>0</v>
      </c>
      <c r="C6" t="s">
        <v>24</v>
      </c>
      <c r="D6" t="s">
        <v>15</v>
      </c>
      <c r="E6">
        <v>2017</v>
      </c>
      <c r="F6" s="2">
        <v>35000</v>
      </c>
      <c r="G6" s="2">
        <v>2500</v>
      </c>
      <c r="H6" t="s">
        <v>16</v>
      </c>
      <c r="I6" t="s">
        <v>25</v>
      </c>
      <c r="J6" s="2">
        <v>200</v>
      </c>
      <c r="L6" t="str">
        <v>トヨタ</v>
      </c>
      <c r="M6">
        <v>0</v>
      </c>
    </row>
    <row r="7" spans="1:13" x14ac:dyDescent="0.7">
      <c r="A7" t="s">
        <v>26</v>
      </c>
      <c r="B7">
        <v>0</v>
      </c>
      <c r="C7" t="s">
        <v>27</v>
      </c>
      <c r="D7" t="s">
        <v>28</v>
      </c>
      <c r="E7">
        <v>2019</v>
      </c>
      <c r="F7" s="2">
        <v>40000</v>
      </c>
      <c r="G7" s="2">
        <v>2500</v>
      </c>
      <c r="H7" t="s">
        <v>16</v>
      </c>
      <c r="I7" t="s">
        <v>29</v>
      </c>
      <c r="J7" s="2">
        <v>80</v>
      </c>
      <c r="L7" t="str">
        <v>アルファロメオ</v>
      </c>
      <c r="M7">
        <v>1</v>
      </c>
    </row>
    <row r="8" spans="1:13" x14ac:dyDescent="0.7">
      <c r="A8" t="s">
        <v>30</v>
      </c>
      <c r="B8">
        <v>1</v>
      </c>
      <c r="C8" t="s">
        <v>31</v>
      </c>
      <c r="D8" t="s">
        <v>32</v>
      </c>
      <c r="E8">
        <v>1962</v>
      </c>
      <c r="F8" s="2">
        <v>70000</v>
      </c>
      <c r="G8" s="2">
        <v>1600</v>
      </c>
      <c r="H8" t="s">
        <v>33</v>
      </c>
      <c r="I8" t="s">
        <v>34</v>
      </c>
      <c r="J8" s="2">
        <v>550</v>
      </c>
      <c r="L8" t="str">
        <v>ポルシェ</v>
      </c>
      <c r="M8">
        <v>1</v>
      </c>
    </row>
    <row r="9" spans="1:13" x14ac:dyDescent="0.7">
      <c r="A9" t="s">
        <v>35</v>
      </c>
      <c r="B9">
        <v>1</v>
      </c>
      <c r="C9">
        <v>911</v>
      </c>
      <c r="D9" t="s">
        <v>36</v>
      </c>
      <c r="E9">
        <v>2020</v>
      </c>
      <c r="F9" s="2">
        <v>15000</v>
      </c>
      <c r="G9" s="2">
        <v>3000</v>
      </c>
      <c r="H9" t="s">
        <v>16</v>
      </c>
      <c r="I9" t="s">
        <v>37</v>
      </c>
      <c r="J9" s="2">
        <v>450</v>
      </c>
      <c r="L9" t="str">
        <v>フォルクスワーゲン</v>
      </c>
      <c r="M9">
        <v>1</v>
      </c>
    </row>
    <row r="10" spans="1:13" x14ac:dyDescent="0.7">
      <c r="A10" t="s">
        <v>26</v>
      </c>
      <c r="B10">
        <v>0</v>
      </c>
      <c r="C10" t="s">
        <v>38</v>
      </c>
      <c r="D10" t="s">
        <v>20</v>
      </c>
      <c r="E10">
        <v>2017</v>
      </c>
      <c r="F10" s="2">
        <v>30000</v>
      </c>
      <c r="G10" s="2">
        <v>1000</v>
      </c>
      <c r="H10" t="s">
        <v>11</v>
      </c>
      <c r="I10" t="s">
        <v>25</v>
      </c>
      <c r="J10" s="2">
        <v>85</v>
      </c>
      <c r="L10" t="str">
        <v>ホンダ</v>
      </c>
      <c r="M10">
        <v>0</v>
      </c>
    </row>
    <row r="11" spans="1:13" x14ac:dyDescent="0.7">
      <c r="A11" t="s">
        <v>13</v>
      </c>
      <c r="B11">
        <v>0</v>
      </c>
      <c r="C11" t="s">
        <v>39</v>
      </c>
      <c r="D11" t="s">
        <v>36</v>
      </c>
      <c r="E11">
        <v>2017</v>
      </c>
      <c r="F11" s="2">
        <v>40000</v>
      </c>
      <c r="G11" s="2">
        <v>2000</v>
      </c>
      <c r="H11" t="s">
        <v>33</v>
      </c>
      <c r="I11" t="s">
        <v>40</v>
      </c>
      <c r="J11" s="2">
        <v>120</v>
      </c>
      <c r="L11" t="str">
        <v>アウディ</v>
      </c>
      <c r="M11">
        <v>1</v>
      </c>
    </row>
    <row r="12" spans="1:13" x14ac:dyDescent="0.7">
      <c r="A12" t="s">
        <v>18</v>
      </c>
      <c r="B12">
        <v>0</v>
      </c>
      <c r="C12" t="s">
        <v>41</v>
      </c>
      <c r="D12" t="s">
        <v>20</v>
      </c>
      <c r="E12">
        <v>2016</v>
      </c>
      <c r="F12" s="2">
        <v>65000</v>
      </c>
      <c r="G12" s="2">
        <v>1400</v>
      </c>
      <c r="H12" t="s">
        <v>33</v>
      </c>
      <c r="I12" t="s">
        <v>42</v>
      </c>
      <c r="J12" s="2">
        <v>100</v>
      </c>
      <c r="L12" t="str">
        <v>BMW</v>
      </c>
      <c r="M12">
        <v>1</v>
      </c>
    </row>
    <row r="13" spans="1:13" x14ac:dyDescent="0.7">
      <c r="A13" t="s">
        <v>43</v>
      </c>
      <c r="B13">
        <v>1</v>
      </c>
      <c r="C13" t="s">
        <v>44</v>
      </c>
      <c r="D13" t="s">
        <v>15</v>
      </c>
      <c r="E13">
        <v>2017</v>
      </c>
      <c r="F13" s="2">
        <v>50000</v>
      </c>
      <c r="G13" s="2">
        <v>2000</v>
      </c>
      <c r="H13" t="s">
        <v>16</v>
      </c>
      <c r="I13" t="s">
        <v>23</v>
      </c>
      <c r="J13" s="2">
        <v>240</v>
      </c>
      <c r="L13" t="str">
        <v>ダイハツ</v>
      </c>
      <c r="M13">
        <v>0</v>
      </c>
    </row>
    <row r="14" spans="1:13" x14ac:dyDescent="0.7">
      <c r="A14" t="s">
        <v>13</v>
      </c>
      <c r="B14">
        <v>0</v>
      </c>
      <c r="C14" t="s">
        <v>45</v>
      </c>
      <c r="D14" t="s">
        <v>20</v>
      </c>
      <c r="E14">
        <v>2015</v>
      </c>
      <c r="F14" s="2">
        <v>65000</v>
      </c>
      <c r="G14" s="2">
        <v>1300</v>
      </c>
      <c r="H14" t="s">
        <v>33</v>
      </c>
      <c r="I14" t="s">
        <v>40</v>
      </c>
      <c r="J14" s="2">
        <v>80</v>
      </c>
      <c r="L14" t="str">
        <v>ジャガー</v>
      </c>
      <c r="M14">
        <v>1</v>
      </c>
    </row>
    <row r="15" spans="1:13" x14ac:dyDescent="0.7">
      <c r="A15" t="s">
        <v>26</v>
      </c>
      <c r="B15">
        <v>0</v>
      </c>
      <c r="C15" t="s">
        <v>46</v>
      </c>
      <c r="D15" t="s">
        <v>47</v>
      </c>
      <c r="E15">
        <v>2014</v>
      </c>
      <c r="F15" s="2">
        <v>80000</v>
      </c>
      <c r="G15" s="2">
        <v>1000</v>
      </c>
      <c r="H15" t="s">
        <v>11</v>
      </c>
      <c r="I15" t="s">
        <v>29</v>
      </c>
      <c r="J15" s="2">
        <v>28</v>
      </c>
      <c r="L15" t="str">
        <v>ランドローバー</v>
      </c>
      <c r="M15">
        <v>1</v>
      </c>
    </row>
    <row r="16" spans="1:13" x14ac:dyDescent="0.7">
      <c r="A16" t="s">
        <v>48</v>
      </c>
      <c r="B16">
        <v>0</v>
      </c>
      <c r="C16" t="s">
        <v>49</v>
      </c>
      <c r="D16" t="s">
        <v>47</v>
      </c>
      <c r="E16">
        <v>2017</v>
      </c>
      <c r="F16" s="2">
        <v>55000</v>
      </c>
      <c r="G16" s="2">
        <v>1300</v>
      </c>
      <c r="H16" t="s">
        <v>33</v>
      </c>
      <c r="I16" t="s">
        <v>23</v>
      </c>
      <c r="J16" s="2">
        <v>120</v>
      </c>
      <c r="L16" t="str">
        <v>レクサス</v>
      </c>
      <c r="M16">
        <v>0</v>
      </c>
    </row>
    <row r="17" spans="1:17" x14ac:dyDescent="0.7">
      <c r="A17" t="s">
        <v>21</v>
      </c>
      <c r="B17">
        <v>0</v>
      </c>
      <c r="C17" t="s">
        <v>50</v>
      </c>
      <c r="D17" t="s">
        <v>10</v>
      </c>
      <c r="E17">
        <v>2017</v>
      </c>
      <c r="F17" s="2">
        <v>40000</v>
      </c>
      <c r="G17" s="2">
        <v>1600</v>
      </c>
      <c r="H17" t="s">
        <v>11</v>
      </c>
      <c r="I17" t="s">
        <v>25</v>
      </c>
      <c r="J17" s="2">
        <v>120</v>
      </c>
      <c r="L17" s="1" t="str">
        <v>メルセデス・ベンツ</v>
      </c>
      <c r="M17" s="1">
        <v>0</v>
      </c>
    </row>
    <row r="18" spans="1:17" x14ac:dyDescent="0.7">
      <c r="A18" t="s">
        <v>18</v>
      </c>
      <c r="B18">
        <v>0</v>
      </c>
      <c r="C18" t="s">
        <v>51</v>
      </c>
      <c r="D18" t="s">
        <v>52</v>
      </c>
      <c r="E18">
        <v>2015</v>
      </c>
      <c r="F18" s="2">
        <v>70000</v>
      </c>
      <c r="G18" s="2">
        <v>1200</v>
      </c>
      <c r="H18" t="s">
        <v>11</v>
      </c>
      <c r="I18" t="s">
        <v>29</v>
      </c>
      <c r="J18" s="2">
        <v>28</v>
      </c>
    </row>
    <row r="19" spans="1:17" x14ac:dyDescent="0.7">
      <c r="A19" t="s">
        <v>8</v>
      </c>
      <c r="B19">
        <v>0</v>
      </c>
      <c r="C19" t="s">
        <v>53</v>
      </c>
      <c r="D19" t="s">
        <v>52</v>
      </c>
      <c r="E19">
        <v>2016</v>
      </c>
      <c r="F19" s="2">
        <v>50000</v>
      </c>
      <c r="G19" s="2">
        <v>1600</v>
      </c>
      <c r="H19" t="s">
        <v>11</v>
      </c>
      <c r="I19" t="s">
        <v>54</v>
      </c>
      <c r="J19" s="2">
        <v>150</v>
      </c>
      <c r="L19" s="7" t="s">
        <v>185</v>
      </c>
      <c r="M19" s="8"/>
      <c r="N19" s="8"/>
      <c r="O19" s="8"/>
      <c r="P19" s="8"/>
      <c r="Q19" s="8"/>
    </row>
    <row r="20" spans="1:17" x14ac:dyDescent="0.7">
      <c r="A20" t="s">
        <v>48</v>
      </c>
      <c r="B20">
        <v>0</v>
      </c>
      <c r="C20" t="s">
        <v>55</v>
      </c>
      <c r="D20" t="s">
        <v>52</v>
      </c>
      <c r="E20">
        <v>2018</v>
      </c>
      <c r="F20" s="2">
        <v>24000</v>
      </c>
      <c r="G20" s="2">
        <v>660</v>
      </c>
      <c r="H20" t="s">
        <v>11</v>
      </c>
      <c r="I20" t="s">
        <v>17</v>
      </c>
      <c r="J20" s="2">
        <v>76</v>
      </c>
      <c r="L20" s="11"/>
      <c r="M20" s="12" t="s">
        <v>188</v>
      </c>
      <c r="N20" s="12" t="s">
        <v>180</v>
      </c>
      <c r="O20" s="11" t="s">
        <v>184</v>
      </c>
      <c r="P20" s="11" t="s">
        <v>183</v>
      </c>
      <c r="Q20" s="11" t="s">
        <v>179</v>
      </c>
    </row>
    <row r="21" spans="1:17" x14ac:dyDescent="0.7">
      <c r="A21" t="s">
        <v>26</v>
      </c>
      <c r="B21">
        <v>0</v>
      </c>
      <c r="C21" t="s">
        <v>56</v>
      </c>
      <c r="D21" t="s">
        <v>57</v>
      </c>
      <c r="E21">
        <v>2017</v>
      </c>
      <c r="F21" s="2">
        <v>60000</v>
      </c>
      <c r="G21" s="2">
        <v>2000</v>
      </c>
      <c r="H21" t="s">
        <v>11</v>
      </c>
      <c r="I21" t="s">
        <v>34</v>
      </c>
      <c r="J21" s="2">
        <v>170</v>
      </c>
      <c r="L21" s="9" t="s">
        <v>178</v>
      </c>
      <c r="M21" cm="1">
        <f t="array" ref="M21:Q25">LINEST(J2:J167,_xlfn.HSTACK(説明変数1,説明変数2),TRUE,TRUE)</f>
        <v>124.57163447948328</v>
      </c>
      <c r="N21">
        <v>4.8887270838306796E-2</v>
      </c>
      <c r="O21">
        <v>-1.5421655381703855E-3</v>
      </c>
      <c r="P21">
        <v>-5.0427112135929661</v>
      </c>
      <c r="Q21">
        <v>10290.858179189103</v>
      </c>
    </row>
    <row r="22" spans="1:17" x14ac:dyDescent="0.7">
      <c r="A22" t="s">
        <v>35</v>
      </c>
      <c r="B22">
        <v>1</v>
      </c>
      <c r="C22">
        <v>911</v>
      </c>
      <c r="D22" t="s">
        <v>36</v>
      </c>
      <c r="E22">
        <v>1985</v>
      </c>
      <c r="F22" s="2">
        <v>80000</v>
      </c>
      <c r="G22" s="2">
        <v>3200</v>
      </c>
      <c r="H22" t="s">
        <v>33</v>
      </c>
      <c r="I22" t="s">
        <v>23</v>
      </c>
      <c r="J22" s="2">
        <v>300</v>
      </c>
      <c r="L22" s="9" t="s">
        <v>229</v>
      </c>
      <c r="M22">
        <v>12.134489963442007</v>
      </c>
      <c r="N22">
        <v>4.0296570661764305E-3</v>
      </c>
      <c r="O22">
        <v>1.1210533835055078E-4</v>
      </c>
      <c r="P22">
        <v>0.5339946591216993</v>
      </c>
      <c r="Q22">
        <v>1079.0751640081351</v>
      </c>
    </row>
    <row r="23" spans="1:17" ht="19.149999999999999" x14ac:dyDescent="0.7">
      <c r="A23" t="s">
        <v>48</v>
      </c>
      <c r="B23">
        <v>0</v>
      </c>
      <c r="C23" t="s">
        <v>58</v>
      </c>
      <c r="D23" t="s">
        <v>59</v>
      </c>
      <c r="E23">
        <v>2010</v>
      </c>
      <c r="F23" s="2">
        <v>120000</v>
      </c>
      <c r="G23" s="2">
        <v>1300</v>
      </c>
      <c r="H23" t="s">
        <v>11</v>
      </c>
      <c r="I23" t="s">
        <v>29</v>
      </c>
      <c r="J23" s="2">
        <v>25</v>
      </c>
      <c r="L23" s="9" t="s">
        <v>230</v>
      </c>
      <c r="M23">
        <v>0.78607070966460146</v>
      </c>
      <c r="N23">
        <v>46.445814965690261</v>
      </c>
      <c r="O23" t="e">
        <v>#N/A</v>
      </c>
      <c r="P23" t="e">
        <v>#N/A</v>
      </c>
      <c r="Q23" t="e">
        <v>#N/A</v>
      </c>
    </row>
    <row r="24" spans="1:17" x14ac:dyDescent="0.7">
      <c r="A24" t="s">
        <v>21</v>
      </c>
      <c r="B24">
        <v>0</v>
      </c>
      <c r="C24" t="s">
        <v>60</v>
      </c>
      <c r="D24" t="s">
        <v>10</v>
      </c>
      <c r="E24">
        <v>2016</v>
      </c>
      <c r="F24" s="2">
        <v>70000</v>
      </c>
      <c r="G24" s="2">
        <v>1600</v>
      </c>
      <c r="H24" t="s">
        <v>11</v>
      </c>
      <c r="I24" t="s">
        <v>42</v>
      </c>
      <c r="J24" s="2">
        <v>100</v>
      </c>
      <c r="L24" s="9" t="s">
        <v>208</v>
      </c>
      <c r="M24">
        <v>147.89627925374793</v>
      </c>
      <c r="N24">
        <v>161</v>
      </c>
      <c r="O24" t="e">
        <v>#N/A</v>
      </c>
      <c r="P24" t="e">
        <v>#N/A</v>
      </c>
      <c r="Q24" t="e">
        <v>#N/A</v>
      </c>
    </row>
    <row r="25" spans="1:17" x14ac:dyDescent="0.7">
      <c r="A25" t="s">
        <v>26</v>
      </c>
      <c r="B25">
        <v>0</v>
      </c>
      <c r="C25" t="s">
        <v>61</v>
      </c>
      <c r="D25" t="s">
        <v>20</v>
      </c>
      <c r="E25">
        <v>2018</v>
      </c>
      <c r="F25" s="2">
        <v>24000</v>
      </c>
      <c r="G25" s="2">
        <v>660</v>
      </c>
      <c r="H25" t="s">
        <v>11</v>
      </c>
      <c r="I25" t="s">
        <v>34</v>
      </c>
      <c r="J25" s="2">
        <v>75</v>
      </c>
      <c r="L25" s="11" t="s">
        <v>209</v>
      </c>
      <c r="M25" s="1">
        <v>1276175.5356029633</v>
      </c>
      <c r="N25" s="1">
        <v>347311.4101801691</v>
      </c>
      <c r="O25" s="1" t="e">
        <v>#N/A</v>
      </c>
      <c r="P25" s="1" t="e">
        <v>#N/A</v>
      </c>
      <c r="Q25" s="1" t="e">
        <v>#N/A</v>
      </c>
    </row>
    <row r="26" spans="1:17" x14ac:dyDescent="0.7">
      <c r="A26" t="s">
        <v>62</v>
      </c>
      <c r="B26">
        <v>1</v>
      </c>
      <c r="C26" t="s">
        <v>63</v>
      </c>
      <c r="D26" t="s">
        <v>10</v>
      </c>
      <c r="E26">
        <v>2019</v>
      </c>
      <c r="F26" s="2">
        <v>28000</v>
      </c>
      <c r="G26" s="2">
        <v>2000</v>
      </c>
      <c r="H26" t="s">
        <v>16</v>
      </c>
      <c r="I26" t="s">
        <v>17</v>
      </c>
      <c r="J26" s="2">
        <v>270</v>
      </c>
    </row>
    <row r="27" spans="1:17" x14ac:dyDescent="0.7">
      <c r="A27" t="s">
        <v>26</v>
      </c>
      <c r="B27">
        <v>0</v>
      </c>
      <c r="C27" t="s">
        <v>64</v>
      </c>
      <c r="D27" t="s">
        <v>59</v>
      </c>
      <c r="E27">
        <v>2013</v>
      </c>
      <c r="F27" s="2">
        <v>90000</v>
      </c>
      <c r="G27" s="2">
        <v>1800</v>
      </c>
      <c r="H27" t="s">
        <v>11</v>
      </c>
      <c r="I27" t="s">
        <v>29</v>
      </c>
      <c r="J27" s="2">
        <v>35</v>
      </c>
      <c r="L27" s="41" t="s">
        <v>206</v>
      </c>
      <c r="M27" s="41" t="s">
        <v>207</v>
      </c>
    </row>
    <row r="28" spans="1:17" x14ac:dyDescent="0.7">
      <c r="A28" t="s">
        <v>48</v>
      </c>
      <c r="B28">
        <v>0</v>
      </c>
      <c r="C28" t="s">
        <v>65</v>
      </c>
      <c r="D28" t="s">
        <v>47</v>
      </c>
      <c r="E28">
        <v>2018</v>
      </c>
      <c r="F28" s="2">
        <v>40000</v>
      </c>
      <c r="G28" s="2">
        <v>1500</v>
      </c>
      <c r="H28" t="s">
        <v>11</v>
      </c>
      <c r="I28" t="s">
        <v>17</v>
      </c>
      <c r="J28" s="2">
        <v>160</v>
      </c>
      <c r="L28" s="19">
        <f>COUNT(J2:J167)</f>
        <v>166</v>
      </c>
      <c r="M28" s="19">
        <f>COUNTA(B1,E1:G1)</f>
        <v>4</v>
      </c>
    </row>
    <row r="29" spans="1:17" x14ac:dyDescent="0.7">
      <c r="A29" t="s">
        <v>21</v>
      </c>
      <c r="B29">
        <v>0</v>
      </c>
      <c r="C29" t="s">
        <v>66</v>
      </c>
      <c r="D29" t="s">
        <v>36</v>
      </c>
      <c r="E29">
        <v>2016</v>
      </c>
      <c r="F29" s="2">
        <v>60000</v>
      </c>
      <c r="G29" s="2">
        <v>3700</v>
      </c>
      <c r="H29" t="s">
        <v>33</v>
      </c>
      <c r="I29" t="s">
        <v>34</v>
      </c>
      <c r="J29" s="2">
        <v>250</v>
      </c>
      <c r="L29" s="42" t="s">
        <v>204</v>
      </c>
      <c r="M29" s="29"/>
    </row>
    <row r="30" spans="1:17" x14ac:dyDescent="0.7">
      <c r="A30" t="s">
        <v>48</v>
      </c>
      <c r="B30">
        <v>0</v>
      </c>
      <c r="C30" t="s">
        <v>67</v>
      </c>
      <c r="D30" t="s">
        <v>52</v>
      </c>
      <c r="E30">
        <v>2018</v>
      </c>
      <c r="F30" s="2">
        <v>22000</v>
      </c>
      <c r="G30" s="2">
        <v>660</v>
      </c>
      <c r="H30" t="s">
        <v>11</v>
      </c>
      <c r="I30" t="s">
        <v>68</v>
      </c>
      <c r="J30" s="2">
        <v>90</v>
      </c>
      <c r="L30" s="38">
        <f>SQRT(N25/L28)</f>
        <v>45.740981742021127</v>
      </c>
    </row>
    <row r="31" spans="1:17" x14ac:dyDescent="0.7">
      <c r="A31" t="s">
        <v>69</v>
      </c>
      <c r="B31">
        <v>1</v>
      </c>
      <c r="C31" t="s">
        <v>70</v>
      </c>
      <c r="D31" t="s">
        <v>10</v>
      </c>
      <c r="E31">
        <v>2018</v>
      </c>
      <c r="F31" s="2">
        <v>36000</v>
      </c>
      <c r="G31" s="2">
        <v>2500</v>
      </c>
      <c r="H31" t="s">
        <v>16</v>
      </c>
      <c r="I31" t="s">
        <v>71</v>
      </c>
      <c r="J31" s="2">
        <v>290</v>
      </c>
    </row>
    <row r="32" spans="1:17" x14ac:dyDescent="0.7">
      <c r="A32" t="s">
        <v>48</v>
      </c>
      <c r="B32">
        <v>0</v>
      </c>
      <c r="C32" t="s">
        <v>72</v>
      </c>
      <c r="D32" t="s">
        <v>47</v>
      </c>
      <c r="E32">
        <v>2017</v>
      </c>
      <c r="F32" s="2">
        <v>48000</v>
      </c>
      <c r="G32" s="2">
        <v>1300</v>
      </c>
      <c r="H32" t="s">
        <v>11</v>
      </c>
      <c r="I32" t="s">
        <v>73</v>
      </c>
      <c r="J32" s="2">
        <v>150</v>
      </c>
      <c r="L32" s="28" t="s">
        <v>205</v>
      </c>
      <c r="M32" s="29"/>
    </row>
    <row r="33" spans="1:13" x14ac:dyDescent="0.7">
      <c r="A33" t="s">
        <v>48</v>
      </c>
      <c r="B33">
        <v>0</v>
      </c>
      <c r="C33" t="s">
        <v>49</v>
      </c>
      <c r="D33" t="s">
        <v>47</v>
      </c>
      <c r="E33">
        <v>2008</v>
      </c>
      <c r="F33" s="2">
        <v>150000</v>
      </c>
      <c r="G33" s="2">
        <v>1300</v>
      </c>
      <c r="H33" t="s">
        <v>11</v>
      </c>
      <c r="I33" t="s">
        <v>29</v>
      </c>
      <c r="J33" s="2">
        <v>30</v>
      </c>
      <c r="L33" s="39">
        <f>1-(1-M23)*(L28-1)/(L28-M28-1)</f>
        <v>0.78075569624011953</v>
      </c>
      <c r="M33" s="40"/>
    </row>
    <row r="34" spans="1:13" x14ac:dyDescent="0.7">
      <c r="A34" t="s">
        <v>21</v>
      </c>
      <c r="B34">
        <v>0</v>
      </c>
      <c r="C34" t="s">
        <v>74</v>
      </c>
      <c r="D34" t="s">
        <v>15</v>
      </c>
      <c r="E34">
        <v>2019</v>
      </c>
      <c r="F34" s="2">
        <v>30000</v>
      </c>
      <c r="G34" s="2">
        <v>3500</v>
      </c>
      <c r="H34" t="s">
        <v>11</v>
      </c>
      <c r="I34" t="s">
        <v>75</v>
      </c>
      <c r="J34" s="2">
        <v>220</v>
      </c>
    </row>
    <row r="35" spans="1:13" x14ac:dyDescent="0.7">
      <c r="A35" t="s">
        <v>13</v>
      </c>
      <c r="B35">
        <v>0</v>
      </c>
      <c r="C35" t="s">
        <v>76</v>
      </c>
      <c r="D35" t="s">
        <v>36</v>
      </c>
      <c r="E35">
        <v>2017</v>
      </c>
      <c r="F35" s="2">
        <v>40000</v>
      </c>
      <c r="G35" s="2">
        <v>2000</v>
      </c>
      <c r="H35" t="s">
        <v>33</v>
      </c>
      <c r="I35" t="s">
        <v>40</v>
      </c>
      <c r="J35" s="2">
        <v>120</v>
      </c>
    </row>
    <row r="36" spans="1:13" x14ac:dyDescent="0.7">
      <c r="A36" t="s">
        <v>21</v>
      </c>
      <c r="B36">
        <v>0</v>
      </c>
      <c r="C36" t="s">
        <v>77</v>
      </c>
      <c r="D36" t="s">
        <v>57</v>
      </c>
      <c r="E36">
        <v>2016</v>
      </c>
      <c r="F36" s="2">
        <v>60000</v>
      </c>
      <c r="G36" s="2">
        <v>2500</v>
      </c>
      <c r="H36" t="s">
        <v>11</v>
      </c>
      <c r="I36" t="s">
        <v>78</v>
      </c>
      <c r="J36" s="2">
        <v>150</v>
      </c>
    </row>
    <row r="37" spans="1:13" x14ac:dyDescent="0.7">
      <c r="A37" t="s">
        <v>79</v>
      </c>
      <c r="B37">
        <v>0</v>
      </c>
      <c r="C37" t="s">
        <v>80</v>
      </c>
      <c r="D37" t="s">
        <v>52</v>
      </c>
      <c r="E37">
        <v>2019</v>
      </c>
      <c r="F37" s="2">
        <v>18000</v>
      </c>
      <c r="G37" s="2">
        <v>660</v>
      </c>
      <c r="H37" t="s">
        <v>11</v>
      </c>
      <c r="I37" t="s">
        <v>71</v>
      </c>
      <c r="J37" s="2">
        <v>80</v>
      </c>
    </row>
    <row r="38" spans="1:13" x14ac:dyDescent="0.7">
      <c r="A38" t="s">
        <v>21</v>
      </c>
      <c r="B38">
        <v>0</v>
      </c>
      <c r="C38" t="s">
        <v>60</v>
      </c>
      <c r="D38" t="s">
        <v>10</v>
      </c>
      <c r="E38">
        <v>2016</v>
      </c>
      <c r="F38" s="2">
        <v>70000</v>
      </c>
      <c r="G38" s="2">
        <v>1600</v>
      </c>
      <c r="H38" t="s">
        <v>11</v>
      </c>
      <c r="I38" t="s">
        <v>42</v>
      </c>
      <c r="J38" s="2">
        <v>100</v>
      </c>
    </row>
    <row r="39" spans="1:13" x14ac:dyDescent="0.7">
      <c r="A39" t="s">
        <v>26</v>
      </c>
      <c r="B39">
        <v>0</v>
      </c>
      <c r="C39" t="s">
        <v>81</v>
      </c>
      <c r="D39" t="s">
        <v>57</v>
      </c>
      <c r="E39">
        <v>2012</v>
      </c>
      <c r="F39" s="2">
        <v>100000</v>
      </c>
      <c r="G39" s="2">
        <v>2000</v>
      </c>
      <c r="H39" t="s">
        <v>11</v>
      </c>
      <c r="I39" t="s">
        <v>29</v>
      </c>
      <c r="J39" s="2">
        <v>32</v>
      </c>
    </row>
    <row r="40" spans="1:13" x14ac:dyDescent="0.7">
      <c r="A40" t="s">
        <v>48</v>
      </c>
      <c r="B40">
        <v>0</v>
      </c>
      <c r="C40" t="s">
        <v>82</v>
      </c>
      <c r="D40" t="s">
        <v>10</v>
      </c>
      <c r="E40">
        <v>2020</v>
      </c>
      <c r="F40" s="2">
        <v>20000</v>
      </c>
      <c r="G40" s="2">
        <v>1800</v>
      </c>
      <c r="H40" t="s">
        <v>11</v>
      </c>
      <c r="I40" t="s">
        <v>29</v>
      </c>
      <c r="J40" s="2">
        <v>70</v>
      </c>
    </row>
    <row r="41" spans="1:13" x14ac:dyDescent="0.7">
      <c r="A41" t="s">
        <v>62</v>
      </c>
      <c r="B41">
        <v>1</v>
      </c>
      <c r="C41" t="s">
        <v>83</v>
      </c>
      <c r="D41" t="s">
        <v>10</v>
      </c>
      <c r="E41">
        <v>2016</v>
      </c>
      <c r="F41" s="2">
        <v>58000</v>
      </c>
      <c r="G41" s="2">
        <v>2000</v>
      </c>
      <c r="H41" t="s">
        <v>16</v>
      </c>
      <c r="I41" t="s">
        <v>40</v>
      </c>
      <c r="J41" s="2">
        <v>240</v>
      </c>
    </row>
    <row r="42" spans="1:13" x14ac:dyDescent="0.7">
      <c r="A42" t="s">
        <v>84</v>
      </c>
      <c r="B42">
        <v>1</v>
      </c>
      <c r="C42" t="s">
        <v>85</v>
      </c>
      <c r="D42" t="s">
        <v>10</v>
      </c>
      <c r="E42">
        <v>2019</v>
      </c>
      <c r="F42" s="2">
        <v>30000</v>
      </c>
      <c r="G42" s="2">
        <v>2000</v>
      </c>
      <c r="H42" t="s">
        <v>16</v>
      </c>
      <c r="I42" t="s">
        <v>68</v>
      </c>
      <c r="J42" s="2">
        <v>260</v>
      </c>
    </row>
    <row r="43" spans="1:13" x14ac:dyDescent="0.7">
      <c r="A43" t="s">
        <v>8</v>
      </c>
      <c r="B43">
        <v>0</v>
      </c>
      <c r="C43" t="s">
        <v>86</v>
      </c>
      <c r="D43" t="s">
        <v>15</v>
      </c>
      <c r="E43">
        <v>2017</v>
      </c>
      <c r="F43" s="2">
        <v>40000</v>
      </c>
      <c r="G43" s="2">
        <v>1600</v>
      </c>
      <c r="H43" t="s">
        <v>11</v>
      </c>
      <c r="I43" t="s">
        <v>12</v>
      </c>
      <c r="J43" s="2">
        <v>130</v>
      </c>
    </row>
    <row r="44" spans="1:13" x14ac:dyDescent="0.7">
      <c r="A44" t="s">
        <v>48</v>
      </c>
      <c r="B44">
        <v>0</v>
      </c>
      <c r="C44" t="s">
        <v>87</v>
      </c>
      <c r="D44" t="s">
        <v>52</v>
      </c>
      <c r="E44">
        <v>2017</v>
      </c>
      <c r="F44" s="2">
        <v>25000</v>
      </c>
      <c r="G44" s="2">
        <v>660</v>
      </c>
      <c r="H44" t="s">
        <v>11</v>
      </c>
      <c r="I44" t="s">
        <v>40</v>
      </c>
      <c r="J44" s="2">
        <v>85</v>
      </c>
    </row>
    <row r="45" spans="1:13" x14ac:dyDescent="0.7">
      <c r="A45" t="s">
        <v>48</v>
      </c>
      <c r="B45">
        <v>0</v>
      </c>
      <c r="C45" t="s">
        <v>88</v>
      </c>
      <c r="D45" t="s">
        <v>15</v>
      </c>
      <c r="E45">
        <v>2017</v>
      </c>
      <c r="F45" s="2">
        <v>50000</v>
      </c>
      <c r="G45" s="2">
        <v>1800</v>
      </c>
      <c r="H45" t="s">
        <v>11</v>
      </c>
      <c r="I45" t="s">
        <v>73</v>
      </c>
      <c r="J45" s="2">
        <v>150</v>
      </c>
    </row>
    <row r="46" spans="1:13" x14ac:dyDescent="0.7">
      <c r="A46" t="s">
        <v>18</v>
      </c>
      <c r="B46">
        <v>0</v>
      </c>
      <c r="C46" t="s">
        <v>89</v>
      </c>
      <c r="D46" t="s">
        <v>47</v>
      </c>
      <c r="E46">
        <v>2007</v>
      </c>
      <c r="F46" s="2">
        <v>180000</v>
      </c>
      <c r="G46" s="2">
        <v>1200</v>
      </c>
      <c r="H46" t="s">
        <v>33</v>
      </c>
      <c r="I46" t="s">
        <v>29</v>
      </c>
      <c r="J46" s="2">
        <v>20</v>
      </c>
    </row>
    <row r="47" spans="1:13" x14ac:dyDescent="0.7">
      <c r="A47" t="s">
        <v>26</v>
      </c>
      <c r="B47">
        <v>0</v>
      </c>
      <c r="C47" t="s">
        <v>64</v>
      </c>
      <c r="D47" t="s">
        <v>59</v>
      </c>
      <c r="E47">
        <v>2017</v>
      </c>
      <c r="F47" s="2">
        <v>45000</v>
      </c>
      <c r="G47" s="2">
        <v>1800</v>
      </c>
      <c r="H47" t="s">
        <v>11</v>
      </c>
      <c r="I47" t="s">
        <v>90</v>
      </c>
      <c r="J47" s="2">
        <v>180</v>
      </c>
    </row>
    <row r="48" spans="1:13" x14ac:dyDescent="0.7">
      <c r="A48" t="s">
        <v>21</v>
      </c>
      <c r="B48">
        <v>0</v>
      </c>
      <c r="C48" t="s">
        <v>60</v>
      </c>
      <c r="D48" t="s">
        <v>47</v>
      </c>
      <c r="E48">
        <v>2012</v>
      </c>
      <c r="F48" s="2">
        <v>100000</v>
      </c>
      <c r="G48" s="2">
        <v>1500</v>
      </c>
      <c r="H48" t="s">
        <v>16</v>
      </c>
      <c r="I48" t="s">
        <v>29</v>
      </c>
      <c r="J48" s="2">
        <v>25</v>
      </c>
    </row>
    <row r="49" spans="1:10" x14ac:dyDescent="0.7">
      <c r="A49" t="s">
        <v>91</v>
      </c>
      <c r="B49">
        <v>1</v>
      </c>
      <c r="C49" t="s">
        <v>92</v>
      </c>
      <c r="D49" t="s">
        <v>15</v>
      </c>
      <c r="E49">
        <v>2018</v>
      </c>
      <c r="F49" s="2">
        <v>32000</v>
      </c>
      <c r="G49" s="2">
        <v>3000</v>
      </c>
      <c r="H49" t="s">
        <v>16</v>
      </c>
      <c r="I49" t="s">
        <v>75</v>
      </c>
      <c r="J49" s="2">
        <v>360</v>
      </c>
    </row>
    <row r="50" spans="1:10" x14ac:dyDescent="0.7">
      <c r="A50" t="s">
        <v>35</v>
      </c>
      <c r="B50">
        <v>1</v>
      </c>
      <c r="C50" t="s">
        <v>93</v>
      </c>
      <c r="D50" t="s">
        <v>15</v>
      </c>
      <c r="E50">
        <v>2019</v>
      </c>
      <c r="F50" s="2">
        <v>22000</v>
      </c>
      <c r="G50" s="2">
        <v>3000</v>
      </c>
      <c r="H50" t="s">
        <v>16</v>
      </c>
      <c r="I50" t="s">
        <v>94</v>
      </c>
      <c r="J50" s="2">
        <v>380</v>
      </c>
    </row>
    <row r="51" spans="1:10" x14ac:dyDescent="0.7">
      <c r="A51" t="s">
        <v>35</v>
      </c>
      <c r="B51">
        <v>1</v>
      </c>
      <c r="C51" t="s">
        <v>95</v>
      </c>
      <c r="D51" t="s">
        <v>15</v>
      </c>
      <c r="E51">
        <v>2016</v>
      </c>
      <c r="F51" s="2">
        <v>55000</v>
      </c>
      <c r="G51" s="2">
        <v>2000</v>
      </c>
      <c r="H51" t="s">
        <v>16</v>
      </c>
      <c r="I51" t="s">
        <v>25</v>
      </c>
      <c r="J51" s="2">
        <v>320</v>
      </c>
    </row>
    <row r="52" spans="1:10" x14ac:dyDescent="0.7">
      <c r="A52" t="s">
        <v>21</v>
      </c>
      <c r="B52">
        <v>0</v>
      </c>
      <c r="C52" t="s">
        <v>96</v>
      </c>
      <c r="D52" t="s">
        <v>10</v>
      </c>
      <c r="E52">
        <v>2018</v>
      </c>
      <c r="F52" s="2">
        <v>40000</v>
      </c>
      <c r="G52" s="2">
        <v>3500</v>
      </c>
      <c r="H52" t="s">
        <v>16</v>
      </c>
      <c r="I52" t="s">
        <v>23</v>
      </c>
      <c r="J52" s="2">
        <v>240</v>
      </c>
    </row>
    <row r="53" spans="1:10" x14ac:dyDescent="0.7">
      <c r="A53" t="s">
        <v>18</v>
      </c>
      <c r="B53">
        <v>0</v>
      </c>
      <c r="C53" t="s">
        <v>89</v>
      </c>
      <c r="D53" t="s">
        <v>47</v>
      </c>
      <c r="E53">
        <v>2018</v>
      </c>
      <c r="F53" s="2">
        <v>35000</v>
      </c>
      <c r="G53" s="2">
        <v>1200</v>
      </c>
      <c r="H53" t="s">
        <v>16</v>
      </c>
      <c r="I53" t="s">
        <v>94</v>
      </c>
      <c r="J53" s="2">
        <v>95</v>
      </c>
    </row>
    <row r="54" spans="1:10" x14ac:dyDescent="0.7">
      <c r="A54" t="s">
        <v>13</v>
      </c>
      <c r="B54">
        <v>0</v>
      </c>
      <c r="C54" t="s">
        <v>45</v>
      </c>
      <c r="D54" t="s">
        <v>20</v>
      </c>
      <c r="E54">
        <v>2019</v>
      </c>
      <c r="F54" s="2">
        <v>25000</v>
      </c>
      <c r="G54" s="2">
        <v>1300</v>
      </c>
      <c r="H54" t="s">
        <v>33</v>
      </c>
      <c r="I54" t="s">
        <v>71</v>
      </c>
      <c r="J54" s="2">
        <v>100</v>
      </c>
    </row>
    <row r="55" spans="1:10" x14ac:dyDescent="0.7">
      <c r="A55" t="s">
        <v>48</v>
      </c>
      <c r="B55">
        <v>0</v>
      </c>
      <c r="C55" t="s">
        <v>97</v>
      </c>
      <c r="D55" t="s">
        <v>28</v>
      </c>
      <c r="E55">
        <v>2017</v>
      </c>
      <c r="F55" s="2">
        <v>25000</v>
      </c>
      <c r="G55" s="2">
        <v>660</v>
      </c>
      <c r="H55" t="s">
        <v>33</v>
      </c>
      <c r="I55" t="s">
        <v>23</v>
      </c>
      <c r="J55" s="2">
        <v>68</v>
      </c>
    </row>
    <row r="56" spans="1:10" x14ac:dyDescent="0.7">
      <c r="A56" t="s">
        <v>48</v>
      </c>
      <c r="B56">
        <v>0</v>
      </c>
      <c r="C56" t="s">
        <v>98</v>
      </c>
      <c r="D56" t="s">
        <v>47</v>
      </c>
      <c r="E56">
        <v>2015</v>
      </c>
      <c r="F56" s="2">
        <v>70000</v>
      </c>
      <c r="G56" s="2">
        <v>1500</v>
      </c>
      <c r="H56" t="s">
        <v>11</v>
      </c>
      <c r="I56" t="s">
        <v>99</v>
      </c>
      <c r="J56" s="2">
        <v>130</v>
      </c>
    </row>
    <row r="57" spans="1:10" x14ac:dyDescent="0.7">
      <c r="A57" t="s">
        <v>18</v>
      </c>
      <c r="B57">
        <v>0</v>
      </c>
      <c r="C57" t="s">
        <v>100</v>
      </c>
      <c r="D57" t="s">
        <v>52</v>
      </c>
      <c r="E57">
        <v>2017</v>
      </c>
      <c r="F57" s="2">
        <v>26000</v>
      </c>
      <c r="G57" s="2">
        <v>660</v>
      </c>
      <c r="H57" t="s">
        <v>11</v>
      </c>
      <c r="I57" t="s">
        <v>73</v>
      </c>
      <c r="J57" s="2">
        <v>85</v>
      </c>
    </row>
    <row r="58" spans="1:10" x14ac:dyDescent="0.7">
      <c r="A58" t="s">
        <v>26</v>
      </c>
      <c r="B58">
        <v>0</v>
      </c>
      <c r="C58" t="s">
        <v>64</v>
      </c>
      <c r="D58" t="s">
        <v>59</v>
      </c>
      <c r="E58">
        <v>2019</v>
      </c>
      <c r="F58" s="2">
        <v>25000</v>
      </c>
      <c r="G58" s="2">
        <v>1800</v>
      </c>
      <c r="H58" t="s">
        <v>11</v>
      </c>
      <c r="I58" t="s">
        <v>29</v>
      </c>
      <c r="J58" s="2">
        <v>60</v>
      </c>
    </row>
    <row r="59" spans="1:10" x14ac:dyDescent="0.7">
      <c r="A59" t="s">
        <v>79</v>
      </c>
      <c r="B59">
        <v>0</v>
      </c>
      <c r="C59" t="s">
        <v>101</v>
      </c>
      <c r="D59" t="s">
        <v>52</v>
      </c>
      <c r="E59">
        <v>2017</v>
      </c>
      <c r="F59" s="2">
        <v>28000</v>
      </c>
      <c r="G59" s="2">
        <v>660</v>
      </c>
      <c r="H59" t="s">
        <v>11</v>
      </c>
      <c r="I59" t="s">
        <v>90</v>
      </c>
      <c r="J59" s="2">
        <v>80</v>
      </c>
    </row>
    <row r="60" spans="1:10" x14ac:dyDescent="0.7">
      <c r="A60" t="s">
        <v>26</v>
      </c>
      <c r="B60">
        <v>0</v>
      </c>
      <c r="C60" t="s">
        <v>102</v>
      </c>
      <c r="D60" t="s">
        <v>10</v>
      </c>
      <c r="E60">
        <v>2016</v>
      </c>
      <c r="F60" s="2">
        <v>48000</v>
      </c>
      <c r="G60" s="2">
        <v>2500</v>
      </c>
      <c r="H60" t="s">
        <v>16</v>
      </c>
      <c r="I60" t="s">
        <v>75</v>
      </c>
      <c r="J60" s="2">
        <v>180</v>
      </c>
    </row>
    <row r="61" spans="1:10" x14ac:dyDescent="0.7">
      <c r="A61" t="s">
        <v>48</v>
      </c>
      <c r="B61">
        <v>0</v>
      </c>
      <c r="C61" t="s">
        <v>103</v>
      </c>
      <c r="D61" t="s">
        <v>52</v>
      </c>
      <c r="E61">
        <v>2017</v>
      </c>
      <c r="F61" s="2">
        <v>40000</v>
      </c>
      <c r="G61" s="2">
        <v>660</v>
      </c>
      <c r="H61" t="s">
        <v>11</v>
      </c>
      <c r="I61" t="s">
        <v>23</v>
      </c>
      <c r="J61" s="2">
        <v>90</v>
      </c>
    </row>
    <row r="62" spans="1:10" x14ac:dyDescent="0.7">
      <c r="A62" t="s">
        <v>79</v>
      </c>
      <c r="B62">
        <v>0</v>
      </c>
      <c r="C62" t="s">
        <v>104</v>
      </c>
      <c r="D62" t="s">
        <v>20</v>
      </c>
      <c r="E62">
        <v>2018</v>
      </c>
      <c r="F62" s="2">
        <v>25000</v>
      </c>
      <c r="G62" s="2">
        <v>660</v>
      </c>
      <c r="H62" t="s">
        <v>11</v>
      </c>
      <c r="I62" t="s">
        <v>54</v>
      </c>
      <c r="J62" s="2">
        <v>75</v>
      </c>
    </row>
    <row r="63" spans="1:10" x14ac:dyDescent="0.7">
      <c r="A63" t="s">
        <v>18</v>
      </c>
      <c r="B63">
        <v>0</v>
      </c>
      <c r="C63" t="s">
        <v>100</v>
      </c>
      <c r="D63" t="s">
        <v>52</v>
      </c>
      <c r="E63">
        <v>2018</v>
      </c>
      <c r="F63" s="2">
        <v>38000</v>
      </c>
      <c r="G63" s="2">
        <v>660</v>
      </c>
      <c r="H63" t="s">
        <v>11</v>
      </c>
      <c r="I63" t="s">
        <v>25</v>
      </c>
      <c r="J63" s="2">
        <v>95</v>
      </c>
    </row>
    <row r="64" spans="1:10" x14ac:dyDescent="0.7">
      <c r="A64" t="s">
        <v>48</v>
      </c>
      <c r="B64">
        <v>0</v>
      </c>
      <c r="C64" t="s">
        <v>105</v>
      </c>
      <c r="D64" t="s">
        <v>28</v>
      </c>
      <c r="E64">
        <v>2019</v>
      </c>
      <c r="F64" s="2">
        <v>20000</v>
      </c>
      <c r="G64" s="2">
        <v>660</v>
      </c>
      <c r="H64" t="s">
        <v>11</v>
      </c>
      <c r="I64" t="s">
        <v>94</v>
      </c>
      <c r="J64" s="2">
        <v>78</v>
      </c>
    </row>
    <row r="65" spans="1:10" x14ac:dyDescent="0.7">
      <c r="A65" t="s">
        <v>26</v>
      </c>
      <c r="B65">
        <v>0</v>
      </c>
      <c r="C65" t="s">
        <v>106</v>
      </c>
      <c r="D65" t="s">
        <v>20</v>
      </c>
      <c r="E65">
        <v>2018</v>
      </c>
      <c r="F65" s="2">
        <v>40000</v>
      </c>
      <c r="G65" s="2">
        <v>1500</v>
      </c>
      <c r="H65" t="s">
        <v>11</v>
      </c>
      <c r="I65" t="s">
        <v>68</v>
      </c>
      <c r="J65" s="2">
        <v>150</v>
      </c>
    </row>
    <row r="66" spans="1:10" x14ac:dyDescent="0.7">
      <c r="A66" t="s">
        <v>48</v>
      </c>
      <c r="B66">
        <v>0</v>
      </c>
      <c r="C66" t="s">
        <v>65</v>
      </c>
      <c r="D66" t="s">
        <v>52</v>
      </c>
      <c r="E66">
        <v>2011</v>
      </c>
      <c r="F66" s="2">
        <v>110000</v>
      </c>
      <c r="G66" s="2">
        <v>1500</v>
      </c>
      <c r="H66" t="s">
        <v>11</v>
      </c>
      <c r="I66" t="s">
        <v>29</v>
      </c>
      <c r="J66" s="2">
        <v>20</v>
      </c>
    </row>
    <row r="67" spans="1:10" x14ac:dyDescent="0.7">
      <c r="A67" t="s">
        <v>107</v>
      </c>
      <c r="B67">
        <v>0</v>
      </c>
      <c r="C67" t="s">
        <v>108</v>
      </c>
      <c r="D67" t="s">
        <v>15</v>
      </c>
      <c r="E67">
        <v>2020</v>
      </c>
      <c r="F67" s="2">
        <v>15000</v>
      </c>
      <c r="G67" s="2">
        <v>3500</v>
      </c>
      <c r="H67" t="s">
        <v>11</v>
      </c>
      <c r="I67" t="s">
        <v>94</v>
      </c>
      <c r="J67" s="2">
        <v>280</v>
      </c>
    </row>
    <row r="68" spans="1:10" x14ac:dyDescent="0.7">
      <c r="A68" t="s">
        <v>48</v>
      </c>
      <c r="B68">
        <v>0</v>
      </c>
      <c r="C68" t="s">
        <v>109</v>
      </c>
      <c r="D68" t="s">
        <v>57</v>
      </c>
      <c r="E68">
        <v>2015</v>
      </c>
      <c r="F68" s="2">
        <v>75000</v>
      </c>
      <c r="G68" s="2">
        <v>2000</v>
      </c>
      <c r="H68" t="s">
        <v>11</v>
      </c>
      <c r="I68" t="s">
        <v>54</v>
      </c>
      <c r="J68" s="2">
        <v>140</v>
      </c>
    </row>
    <row r="69" spans="1:10" x14ac:dyDescent="0.7">
      <c r="A69" t="s">
        <v>21</v>
      </c>
      <c r="B69">
        <v>0</v>
      </c>
      <c r="C69" t="s">
        <v>110</v>
      </c>
      <c r="D69" t="s">
        <v>10</v>
      </c>
      <c r="E69">
        <v>2017</v>
      </c>
      <c r="F69" s="2">
        <v>52000</v>
      </c>
      <c r="G69" s="2">
        <v>2000</v>
      </c>
      <c r="H69" t="s">
        <v>11</v>
      </c>
      <c r="I69" t="s">
        <v>73</v>
      </c>
      <c r="J69" s="2">
        <v>140</v>
      </c>
    </row>
    <row r="70" spans="1:10" x14ac:dyDescent="0.7">
      <c r="A70" t="s">
        <v>26</v>
      </c>
      <c r="B70">
        <v>0</v>
      </c>
      <c r="C70" t="s">
        <v>111</v>
      </c>
      <c r="D70" t="s">
        <v>10</v>
      </c>
      <c r="E70">
        <v>2010</v>
      </c>
      <c r="F70" s="2">
        <v>120000</v>
      </c>
      <c r="G70" s="2">
        <v>1600</v>
      </c>
      <c r="H70" t="s">
        <v>33</v>
      </c>
      <c r="I70" t="s">
        <v>29</v>
      </c>
      <c r="J70" s="2">
        <v>40</v>
      </c>
    </row>
    <row r="71" spans="1:10" x14ac:dyDescent="0.7">
      <c r="A71" t="s">
        <v>112</v>
      </c>
      <c r="B71">
        <v>0</v>
      </c>
      <c r="C71" t="s">
        <v>113</v>
      </c>
      <c r="D71" t="s">
        <v>10</v>
      </c>
      <c r="E71">
        <v>2018</v>
      </c>
      <c r="F71" s="2">
        <v>30000</v>
      </c>
      <c r="G71" s="2">
        <v>2000</v>
      </c>
      <c r="H71" t="s">
        <v>16</v>
      </c>
      <c r="I71" t="s">
        <v>68</v>
      </c>
      <c r="J71" s="2">
        <v>250</v>
      </c>
    </row>
    <row r="72" spans="1:10" x14ac:dyDescent="0.7">
      <c r="A72" t="s">
        <v>48</v>
      </c>
      <c r="B72">
        <v>0</v>
      </c>
      <c r="C72" t="s">
        <v>114</v>
      </c>
      <c r="D72" t="s">
        <v>36</v>
      </c>
      <c r="E72">
        <v>2020</v>
      </c>
      <c r="F72" s="2">
        <v>15000</v>
      </c>
      <c r="G72" s="2">
        <v>2000</v>
      </c>
      <c r="H72" t="s">
        <v>33</v>
      </c>
      <c r="I72" t="s">
        <v>37</v>
      </c>
      <c r="J72" s="2">
        <v>280</v>
      </c>
    </row>
    <row r="73" spans="1:10" x14ac:dyDescent="0.7">
      <c r="A73" t="s">
        <v>48</v>
      </c>
      <c r="B73">
        <v>0</v>
      </c>
      <c r="C73" t="s">
        <v>103</v>
      </c>
      <c r="D73" t="s">
        <v>52</v>
      </c>
      <c r="E73">
        <v>2016</v>
      </c>
      <c r="F73" s="2">
        <v>50000</v>
      </c>
      <c r="G73" s="2">
        <v>660</v>
      </c>
      <c r="H73" t="s">
        <v>11</v>
      </c>
      <c r="I73" t="s">
        <v>73</v>
      </c>
      <c r="J73" s="2">
        <v>85</v>
      </c>
    </row>
    <row r="74" spans="1:10" x14ac:dyDescent="0.7">
      <c r="A74" t="s">
        <v>18</v>
      </c>
      <c r="B74">
        <v>0</v>
      </c>
      <c r="C74" t="s">
        <v>89</v>
      </c>
      <c r="D74" t="s">
        <v>47</v>
      </c>
      <c r="E74">
        <v>2018</v>
      </c>
      <c r="F74" s="2">
        <v>35000</v>
      </c>
      <c r="G74" s="2">
        <v>1200</v>
      </c>
      <c r="H74" t="s">
        <v>16</v>
      </c>
      <c r="I74" t="s">
        <v>94</v>
      </c>
      <c r="J74" s="2">
        <v>95</v>
      </c>
    </row>
    <row r="75" spans="1:10" x14ac:dyDescent="0.7">
      <c r="A75" t="s">
        <v>21</v>
      </c>
      <c r="B75">
        <v>0</v>
      </c>
      <c r="C75" t="s">
        <v>115</v>
      </c>
      <c r="D75" t="s">
        <v>15</v>
      </c>
      <c r="E75">
        <v>2018</v>
      </c>
      <c r="F75" s="2">
        <v>32000</v>
      </c>
      <c r="G75" s="2">
        <v>2000</v>
      </c>
      <c r="H75" t="s">
        <v>11</v>
      </c>
      <c r="I75" t="s">
        <v>90</v>
      </c>
      <c r="J75" s="2">
        <v>150</v>
      </c>
    </row>
    <row r="76" spans="1:10" x14ac:dyDescent="0.7">
      <c r="A76" t="s">
        <v>18</v>
      </c>
      <c r="B76">
        <v>0</v>
      </c>
      <c r="C76" t="s">
        <v>116</v>
      </c>
      <c r="D76" t="s">
        <v>15</v>
      </c>
      <c r="E76">
        <v>2018</v>
      </c>
      <c r="F76" s="2">
        <v>21000</v>
      </c>
      <c r="G76" s="2">
        <v>660</v>
      </c>
      <c r="H76" t="s">
        <v>33</v>
      </c>
      <c r="I76" t="s">
        <v>40</v>
      </c>
      <c r="J76" s="2">
        <v>88</v>
      </c>
    </row>
    <row r="77" spans="1:10" x14ac:dyDescent="0.7">
      <c r="A77" t="s">
        <v>48</v>
      </c>
      <c r="B77">
        <v>0</v>
      </c>
      <c r="C77" t="s">
        <v>82</v>
      </c>
      <c r="D77" t="s">
        <v>10</v>
      </c>
      <c r="E77">
        <v>2016</v>
      </c>
      <c r="F77" s="2">
        <v>65000</v>
      </c>
      <c r="G77" s="2">
        <v>1500</v>
      </c>
      <c r="H77" t="s">
        <v>11</v>
      </c>
      <c r="I77" t="s">
        <v>73</v>
      </c>
      <c r="J77" s="2">
        <v>110</v>
      </c>
    </row>
    <row r="78" spans="1:10" x14ac:dyDescent="0.7">
      <c r="A78" t="s">
        <v>48</v>
      </c>
      <c r="B78">
        <v>0</v>
      </c>
      <c r="C78" t="s">
        <v>103</v>
      </c>
      <c r="D78" t="s">
        <v>117</v>
      </c>
      <c r="E78">
        <v>2019</v>
      </c>
      <c r="F78" s="2">
        <v>25000</v>
      </c>
      <c r="G78" s="2">
        <v>660</v>
      </c>
      <c r="H78" t="s">
        <v>11</v>
      </c>
      <c r="I78" t="s">
        <v>75</v>
      </c>
      <c r="J78" s="2">
        <v>130</v>
      </c>
    </row>
    <row r="79" spans="1:10" x14ac:dyDescent="0.7">
      <c r="A79" t="s">
        <v>48</v>
      </c>
      <c r="B79">
        <v>0</v>
      </c>
      <c r="C79" t="s">
        <v>103</v>
      </c>
      <c r="D79" t="s">
        <v>52</v>
      </c>
      <c r="E79">
        <v>2017</v>
      </c>
      <c r="F79" s="2">
        <v>45000</v>
      </c>
      <c r="G79" s="2">
        <v>660</v>
      </c>
      <c r="H79" t="s">
        <v>11</v>
      </c>
      <c r="I79" t="s">
        <v>94</v>
      </c>
      <c r="J79" s="2">
        <v>88</v>
      </c>
    </row>
    <row r="80" spans="1:10" x14ac:dyDescent="0.7">
      <c r="A80" t="s">
        <v>79</v>
      </c>
      <c r="B80">
        <v>0</v>
      </c>
      <c r="C80" t="s">
        <v>118</v>
      </c>
      <c r="D80" t="s">
        <v>52</v>
      </c>
      <c r="E80">
        <v>2019</v>
      </c>
      <c r="F80" s="2">
        <v>20000</v>
      </c>
      <c r="G80" s="2">
        <v>660</v>
      </c>
      <c r="H80" t="s">
        <v>11</v>
      </c>
      <c r="I80" t="s">
        <v>25</v>
      </c>
      <c r="J80" s="2">
        <v>78</v>
      </c>
    </row>
    <row r="81" spans="1:10" x14ac:dyDescent="0.7">
      <c r="A81" t="s">
        <v>18</v>
      </c>
      <c r="B81">
        <v>0</v>
      </c>
      <c r="C81" t="s">
        <v>100</v>
      </c>
      <c r="D81" t="s">
        <v>52</v>
      </c>
      <c r="E81">
        <v>2008</v>
      </c>
      <c r="F81" s="2">
        <v>150000</v>
      </c>
      <c r="G81" s="2">
        <v>660</v>
      </c>
      <c r="H81" t="s">
        <v>11</v>
      </c>
      <c r="I81" t="s">
        <v>29</v>
      </c>
      <c r="J81" s="2">
        <v>18</v>
      </c>
    </row>
    <row r="82" spans="1:10" x14ac:dyDescent="0.7">
      <c r="A82" t="s">
        <v>13</v>
      </c>
      <c r="B82">
        <v>0</v>
      </c>
      <c r="C82" t="s">
        <v>119</v>
      </c>
      <c r="D82" t="s">
        <v>47</v>
      </c>
      <c r="E82">
        <v>2018</v>
      </c>
      <c r="F82" s="2">
        <v>36000</v>
      </c>
      <c r="G82" s="2">
        <v>2000</v>
      </c>
      <c r="H82" t="s">
        <v>16</v>
      </c>
      <c r="I82" t="s">
        <v>17</v>
      </c>
      <c r="J82" s="2">
        <v>160</v>
      </c>
    </row>
    <row r="83" spans="1:10" x14ac:dyDescent="0.7">
      <c r="A83" t="s">
        <v>26</v>
      </c>
      <c r="B83">
        <v>0</v>
      </c>
      <c r="C83" t="s">
        <v>81</v>
      </c>
      <c r="D83" t="s">
        <v>57</v>
      </c>
      <c r="E83">
        <v>2016</v>
      </c>
      <c r="F83" s="2">
        <v>55000</v>
      </c>
      <c r="G83" s="2">
        <v>2000</v>
      </c>
      <c r="H83" t="s">
        <v>11</v>
      </c>
      <c r="I83" t="s">
        <v>42</v>
      </c>
      <c r="J83" s="2">
        <v>140</v>
      </c>
    </row>
    <row r="84" spans="1:10" x14ac:dyDescent="0.7">
      <c r="A84" t="s">
        <v>26</v>
      </c>
      <c r="B84">
        <v>0</v>
      </c>
      <c r="C84" t="s">
        <v>120</v>
      </c>
      <c r="D84" t="s">
        <v>59</v>
      </c>
      <c r="E84">
        <v>2015</v>
      </c>
      <c r="F84" s="2">
        <v>70000</v>
      </c>
      <c r="G84" s="2">
        <v>1500</v>
      </c>
      <c r="H84" t="s">
        <v>11</v>
      </c>
      <c r="I84" t="s">
        <v>40</v>
      </c>
      <c r="J84" s="2">
        <v>120</v>
      </c>
    </row>
    <row r="85" spans="1:10" x14ac:dyDescent="0.7">
      <c r="A85" t="s">
        <v>48</v>
      </c>
      <c r="B85">
        <v>0</v>
      </c>
      <c r="C85" t="s">
        <v>121</v>
      </c>
      <c r="D85" t="s">
        <v>15</v>
      </c>
      <c r="E85">
        <v>2019</v>
      </c>
      <c r="F85" s="2">
        <v>25000</v>
      </c>
      <c r="G85" s="2">
        <v>1800</v>
      </c>
      <c r="H85" t="s">
        <v>11</v>
      </c>
      <c r="I85" t="s">
        <v>68</v>
      </c>
      <c r="J85" s="2">
        <v>190</v>
      </c>
    </row>
    <row r="86" spans="1:10" x14ac:dyDescent="0.7">
      <c r="A86" t="s">
        <v>21</v>
      </c>
      <c r="B86">
        <v>0</v>
      </c>
      <c r="C86" t="s">
        <v>66</v>
      </c>
      <c r="D86" t="s">
        <v>36</v>
      </c>
      <c r="E86">
        <v>2005</v>
      </c>
      <c r="F86" s="2">
        <v>180000</v>
      </c>
      <c r="G86" s="2">
        <v>3500</v>
      </c>
      <c r="H86" t="s">
        <v>33</v>
      </c>
      <c r="I86" t="s">
        <v>29</v>
      </c>
      <c r="J86" s="2">
        <v>15</v>
      </c>
    </row>
    <row r="87" spans="1:10" x14ac:dyDescent="0.7">
      <c r="A87" t="s">
        <v>48</v>
      </c>
      <c r="B87">
        <v>0</v>
      </c>
      <c r="C87" t="s">
        <v>55</v>
      </c>
      <c r="D87" t="s">
        <v>57</v>
      </c>
      <c r="E87">
        <v>2019</v>
      </c>
      <c r="F87" s="2">
        <v>25000</v>
      </c>
      <c r="G87" s="2">
        <v>660</v>
      </c>
      <c r="H87" t="s">
        <v>11</v>
      </c>
      <c r="I87" t="s">
        <v>37</v>
      </c>
      <c r="J87" s="2">
        <v>80</v>
      </c>
    </row>
    <row r="88" spans="1:10" x14ac:dyDescent="0.7">
      <c r="A88" t="s">
        <v>13</v>
      </c>
      <c r="B88">
        <v>0</v>
      </c>
      <c r="C88" t="s">
        <v>39</v>
      </c>
      <c r="D88" t="s">
        <v>36</v>
      </c>
      <c r="E88">
        <v>2015</v>
      </c>
      <c r="F88" s="2">
        <v>70000</v>
      </c>
      <c r="G88" s="2">
        <v>1500</v>
      </c>
      <c r="H88" t="s">
        <v>33</v>
      </c>
      <c r="I88" t="s">
        <v>99</v>
      </c>
      <c r="J88" s="2">
        <v>130</v>
      </c>
    </row>
    <row r="89" spans="1:10" x14ac:dyDescent="0.7">
      <c r="A89" t="s">
        <v>18</v>
      </c>
      <c r="B89">
        <v>0</v>
      </c>
      <c r="C89" t="s">
        <v>122</v>
      </c>
      <c r="D89" t="s">
        <v>15</v>
      </c>
      <c r="E89">
        <v>2020</v>
      </c>
      <c r="F89" s="2">
        <v>15000</v>
      </c>
      <c r="G89" s="2">
        <v>660</v>
      </c>
      <c r="H89" t="s">
        <v>33</v>
      </c>
      <c r="I89" t="s">
        <v>75</v>
      </c>
      <c r="J89" s="2">
        <v>180</v>
      </c>
    </row>
    <row r="90" spans="1:10" x14ac:dyDescent="0.7">
      <c r="A90" t="s">
        <v>26</v>
      </c>
      <c r="B90">
        <v>0</v>
      </c>
      <c r="C90" t="s">
        <v>123</v>
      </c>
      <c r="D90" t="s">
        <v>52</v>
      </c>
      <c r="E90">
        <v>2017</v>
      </c>
      <c r="F90" s="2">
        <v>28000</v>
      </c>
      <c r="G90" s="2">
        <v>1000</v>
      </c>
      <c r="H90" t="s">
        <v>11</v>
      </c>
      <c r="I90" t="s">
        <v>99</v>
      </c>
      <c r="J90" s="2">
        <v>82</v>
      </c>
    </row>
    <row r="91" spans="1:10" x14ac:dyDescent="0.7">
      <c r="A91" t="s">
        <v>21</v>
      </c>
      <c r="B91">
        <v>0</v>
      </c>
      <c r="C91" t="s">
        <v>77</v>
      </c>
      <c r="D91" t="s">
        <v>57</v>
      </c>
      <c r="E91">
        <v>2009</v>
      </c>
      <c r="F91" s="2">
        <v>130000</v>
      </c>
      <c r="G91" s="2">
        <v>2000</v>
      </c>
      <c r="H91" t="s">
        <v>16</v>
      </c>
      <c r="I91" t="s">
        <v>29</v>
      </c>
      <c r="J91" s="2">
        <v>30</v>
      </c>
    </row>
    <row r="92" spans="1:10" x14ac:dyDescent="0.7">
      <c r="A92" t="s">
        <v>48</v>
      </c>
      <c r="B92">
        <v>0</v>
      </c>
      <c r="C92" t="s">
        <v>103</v>
      </c>
      <c r="D92" t="s">
        <v>52</v>
      </c>
      <c r="E92">
        <v>2019</v>
      </c>
      <c r="F92" s="2">
        <v>28000</v>
      </c>
      <c r="G92" s="2">
        <v>660</v>
      </c>
      <c r="H92" t="s">
        <v>11</v>
      </c>
      <c r="I92" t="s">
        <v>17</v>
      </c>
      <c r="J92" s="2">
        <v>100</v>
      </c>
    </row>
    <row r="93" spans="1:10" x14ac:dyDescent="0.7">
      <c r="A93" t="s">
        <v>26</v>
      </c>
      <c r="B93">
        <v>0</v>
      </c>
      <c r="C93" t="s">
        <v>64</v>
      </c>
      <c r="D93" t="s">
        <v>59</v>
      </c>
      <c r="E93">
        <v>2020</v>
      </c>
      <c r="F93" s="2">
        <v>20000</v>
      </c>
      <c r="G93" s="2">
        <v>1800</v>
      </c>
      <c r="H93" t="s">
        <v>11</v>
      </c>
      <c r="I93" t="s">
        <v>37</v>
      </c>
      <c r="J93" s="2">
        <v>200</v>
      </c>
    </row>
    <row r="94" spans="1:10" x14ac:dyDescent="0.7">
      <c r="A94" t="s">
        <v>18</v>
      </c>
      <c r="B94">
        <v>0</v>
      </c>
      <c r="C94" t="s">
        <v>19</v>
      </c>
      <c r="D94" t="s">
        <v>20</v>
      </c>
      <c r="E94">
        <v>2016</v>
      </c>
      <c r="F94" s="2">
        <v>80000</v>
      </c>
      <c r="G94" s="2">
        <v>660</v>
      </c>
      <c r="H94" t="s">
        <v>11</v>
      </c>
      <c r="I94" t="s">
        <v>29</v>
      </c>
      <c r="J94" s="2">
        <v>18</v>
      </c>
    </row>
    <row r="95" spans="1:10" x14ac:dyDescent="0.7">
      <c r="A95" t="s">
        <v>26</v>
      </c>
      <c r="B95">
        <v>0</v>
      </c>
      <c r="C95" t="s">
        <v>124</v>
      </c>
      <c r="D95" t="s">
        <v>59</v>
      </c>
      <c r="E95">
        <v>2016</v>
      </c>
      <c r="F95" s="2">
        <v>58000</v>
      </c>
      <c r="G95" s="2">
        <v>1800</v>
      </c>
      <c r="H95" t="s">
        <v>11</v>
      </c>
      <c r="I95" t="s">
        <v>23</v>
      </c>
      <c r="J95" s="2">
        <v>160</v>
      </c>
    </row>
    <row r="96" spans="1:10" x14ac:dyDescent="0.7">
      <c r="A96" t="s">
        <v>21</v>
      </c>
      <c r="B96">
        <v>0</v>
      </c>
      <c r="C96" t="s">
        <v>125</v>
      </c>
      <c r="D96" t="s">
        <v>10</v>
      </c>
      <c r="E96">
        <v>2018</v>
      </c>
      <c r="F96" s="2">
        <v>35000</v>
      </c>
      <c r="G96" s="2">
        <v>3500</v>
      </c>
      <c r="H96" t="s">
        <v>11</v>
      </c>
      <c r="I96" t="s">
        <v>94</v>
      </c>
      <c r="J96" s="2">
        <v>230</v>
      </c>
    </row>
    <row r="97" spans="1:10" x14ac:dyDescent="0.7">
      <c r="A97" t="s">
        <v>18</v>
      </c>
      <c r="B97">
        <v>0</v>
      </c>
      <c r="C97" t="s">
        <v>126</v>
      </c>
      <c r="D97" t="s">
        <v>15</v>
      </c>
      <c r="E97">
        <v>2006</v>
      </c>
      <c r="F97" s="2">
        <v>200000</v>
      </c>
      <c r="G97" s="2">
        <v>2700</v>
      </c>
      <c r="H97" t="s">
        <v>16</v>
      </c>
      <c r="I97" t="s">
        <v>29</v>
      </c>
      <c r="J97" s="2">
        <v>18</v>
      </c>
    </row>
    <row r="98" spans="1:10" x14ac:dyDescent="0.7">
      <c r="A98" t="s">
        <v>26</v>
      </c>
      <c r="B98">
        <v>0</v>
      </c>
      <c r="C98" t="s">
        <v>27</v>
      </c>
      <c r="D98" t="s">
        <v>28</v>
      </c>
      <c r="E98">
        <v>2016</v>
      </c>
      <c r="F98" s="2">
        <v>60000</v>
      </c>
      <c r="G98" s="2">
        <v>2500</v>
      </c>
      <c r="H98" t="s">
        <v>33</v>
      </c>
      <c r="I98" t="s">
        <v>78</v>
      </c>
      <c r="J98" s="2">
        <v>150</v>
      </c>
    </row>
    <row r="99" spans="1:10" x14ac:dyDescent="0.7">
      <c r="A99" t="s">
        <v>8</v>
      </c>
      <c r="B99">
        <v>0</v>
      </c>
      <c r="C99" t="s">
        <v>127</v>
      </c>
      <c r="D99" t="s">
        <v>36</v>
      </c>
      <c r="E99">
        <v>2019</v>
      </c>
      <c r="F99" s="2">
        <v>25000</v>
      </c>
      <c r="G99" s="2">
        <v>2000</v>
      </c>
      <c r="H99" t="s">
        <v>33</v>
      </c>
      <c r="I99" t="s">
        <v>94</v>
      </c>
      <c r="J99" s="2">
        <v>210</v>
      </c>
    </row>
    <row r="100" spans="1:10" x14ac:dyDescent="0.7">
      <c r="A100" t="s">
        <v>26</v>
      </c>
      <c r="B100">
        <v>0</v>
      </c>
      <c r="C100" t="s">
        <v>128</v>
      </c>
      <c r="D100" t="s">
        <v>15</v>
      </c>
      <c r="E100">
        <v>2017</v>
      </c>
      <c r="F100" s="2">
        <v>50000</v>
      </c>
      <c r="G100" s="2">
        <v>2500</v>
      </c>
      <c r="H100" t="s">
        <v>16</v>
      </c>
      <c r="I100" t="s">
        <v>54</v>
      </c>
      <c r="J100" s="2">
        <v>190</v>
      </c>
    </row>
    <row r="101" spans="1:10" x14ac:dyDescent="0.7">
      <c r="A101" t="s">
        <v>43</v>
      </c>
      <c r="B101">
        <v>1</v>
      </c>
      <c r="C101" t="s">
        <v>129</v>
      </c>
      <c r="D101" t="s">
        <v>47</v>
      </c>
      <c r="E101">
        <v>2016</v>
      </c>
      <c r="F101" s="2">
        <v>50000</v>
      </c>
      <c r="G101" s="2">
        <v>1400</v>
      </c>
      <c r="H101" t="s">
        <v>16</v>
      </c>
      <c r="I101" t="s">
        <v>73</v>
      </c>
      <c r="J101" s="2">
        <v>180</v>
      </c>
    </row>
    <row r="102" spans="1:10" x14ac:dyDescent="0.7">
      <c r="A102" t="s">
        <v>18</v>
      </c>
      <c r="B102">
        <v>0</v>
      </c>
      <c r="C102" t="s">
        <v>130</v>
      </c>
      <c r="D102" t="s">
        <v>20</v>
      </c>
      <c r="E102">
        <v>2019</v>
      </c>
      <c r="F102" s="2">
        <v>28000</v>
      </c>
      <c r="G102" s="2">
        <v>1200</v>
      </c>
      <c r="H102" t="s">
        <v>11</v>
      </c>
      <c r="I102" t="s">
        <v>94</v>
      </c>
      <c r="J102" s="2">
        <v>110</v>
      </c>
    </row>
    <row r="103" spans="1:10" x14ac:dyDescent="0.7">
      <c r="A103" t="s">
        <v>79</v>
      </c>
      <c r="B103">
        <v>0</v>
      </c>
      <c r="C103" t="s">
        <v>104</v>
      </c>
      <c r="D103" t="s">
        <v>20</v>
      </c>
      <c r="E103">
        <v>2018</v>
      </c>
      <c r="F103" s="2">
        <v>25000</v>
      </c>
      <c r="G103" s="2">
        <v>660</v>
      </c>
      <c r="H103" t="s">
        <v>11</v>
      </c>
      <c r="I103" t="s">
        <v>54</v>
      </c>
      <c r="J103" s="2">
        <v>75</v>
      </c>
    </row>
    <row r="104" spans="1:10" x14ac:dyDescent="0.7">
      <c r="A104" t="s">
        <v>13</v>
      </c>
      <c r="B104">
        <v>0</v>
      </c>
      <c r="C104" t="s">
        <v>14</v>
      </c>
      <c r="D104" t="s">
        <v>15</v>
      </c>
      <c r="E104">
        <v>2018</v>
      </c>
      <c r="F104" s="2">
        <v>40000</v>
      </c>
      <c r="G104" s="2">
        <v>2000</v>
      </c>
      <c r="H104" t="s">
        <v>16</v>
      </c>
      <c r="I104" t="s">
        <v>17</v>
      </c>
      <c r="J104" s="2">
        <v>170</v>
      </c>
    </row>
    <row r="105" spans="1:10" x14ac:dyDescent="0.7">
      <c r="A105" t="s">
        <v>26</v>
      </c>
      <c r="B105">
        <v>0</v>
      </c>
      <c r="C105" t="s">
        <v>131</v>
      </c>
      <c r="D105" t="s">
        <v>15</v>
      </c>
      <c r="E105">
        <v>2007</v>
      </c>
      <c r="F105" s="2">
        <v>180000</v>
      </c>
      <c r="G105" s="2">
        <v>4500</v>
      </c>
      <c r="H105" t="s">
        <v>16</v>
      </c>
      <c r="I105" t="s">
        <v>29</v>
      </c>
      <c r="J105" s="2">
        <v>25</v>
      </c>
    </row>
    <row r="106" spans="1:10" x14ac:dyDescent="0.7">
      <c r="A106" t="s">
        <v>21</v>
      </c>
      <c r="B106">
        <v>0</v>
      </c>
      <c r="C106" t="s">
        <v>132</v>
      </c>
      <c r="D106" t="s">
        <v>15</v>
      </c>
      <c r="E106">
        <v>2013</v>
      </c>
      <c r="F106" s="2">
        <v>90000</v>
      </c>
      <c r="G106" s="2">
        <v>2000</v>
      </c>
      <c r="H106" t="s">
        <v>11</v>
      </c>
      <c r="I106" t="s">
        <v>29</v>
      </c>
      <c r="J106" s="2">
        <v>30</v>
      </c>
    </row>
    <row r="107" spans="1:10" x14ac:dyDescent="0.7">
      <c r="A107" t="s">
        <v>26</v>
      </c>
      <c r="B107">
        <v>0</v>
      </c>
      <c r="C107" t="s">
        <v>133</v>
      </c>
      <c r="D107" t="s">
        <v>10</v>
      </c>
      <c r="E107">
        <v>2020</v>
      </c>
      <c r="F107" s="2">
        <v>20000</v>
      </c>
      <c r="G107" s="2">
        <v>3000</v>
      </c>
      <c r="H107" t="s">
        <v>16</v>
      </c>
      <c r="I107" t="s">
        <v>68</v>
      </c>
      <c r="J107" s="2">
        <v>250</v>
      </c>
    </row>
    <row r="108" spans="1:10" x14ac:dyDescent="0.7">
      <c r="A108" t="s">
        <v>48</v>
      </c>
      <c r="B108">
        <v>0</v>
      </c>
      <c r="C108" t="s">
        <v>49</v>
      </c>
      <c r="D108" t="s">
        <v>47</v>
      </c>
      <c r="E108">
        <v>2017</v>
      </c>
      <c r="F108" s="2">
        <v>55000</v>
      </c>
      <c r="G108" s="2">
        <v>1300</v>
      </c>
      <c r="H108" t="s">
        <v>33</v>
      </c>
      <c r="I108" t="s">
        <v>23</v>
      </c>
      <c r="J108" s="2">
        <v>120</v>
      </c>
    </row>
    <row r="109" spans="1:10" x14ac:dyDescent="0.7">
      <c r="A109" t="s">
        <v>13</v>
      </c>
      <c r="B109">
        <v>0</v>
      </c>
      <c r="C109" t="s">
        <v>134</v>
      </c>
      <c r="D109" t="s">
        <v>52</v>
      </c>
      <c r="E109">
        <v>2015</v>
      </c>
      <c r="F109" s="2">
        <v>80000</v>
      </c>
      <c r="G109" s="2">
        <v>1800</v>
      </c>
      <c r="H109" t="s">
        <v>16</v>
      </c>
      <c r="I109" t="s">
        <v>135</v>
      </c>
      <c r="J109" s="2">
        <v>90</v>
      </c>
    </row>
    <row r="110" spans="1:10" x14ac:dyDescent="0.7">
      <c r="A110" t="s">
        <v>21</v>
      </c>
      <c r="B110">
        <v>0</v>
      </c>
      <c r="C110" t="s">
        <v>136</v>
      </c>
      <c r="D110" t="s">
        <v>20</v>
      </c>
      <c r="E110">
        <v>2017</v>
      </c>
      <c r="F110" s="2">
        <v>50000</v>
      </c>
      <c r="G110" s="2">
        <v>1200</v>
      </c>
      <c r="H110" t="s">
        <v>33</v>
      </c>
      <c r="I110" t="s">
        <v>90</v>
      </c>
      <c r="J110" s="2">
        <v>80</v>
      </c>
    </row>
    <row r="111" spans="1:10" x14ac:dyDescent="0.7">
      <c r="A111" t="s">
        <v>26</v>
      </c>
      <c r="B111">
        <v>0</v>
      </c>
      <c r="C111" t="s">
        <v>137</v>
      </c>
      <c r="D111" t="s">
        <v>10</v>
      </c>
      <c r="E111">
        <v>2018</v>
      </c>
      <c r="F111" s="2">
        <v>40000</v>
      </c>
      <c r="G111" s="2">
        <v>2500</v>
      </c>
      <c r="H111" t="s">
        <v>11</v>
      </c>
      <c r="I111" t="s">
        <v>17</v>
      </c>
      <c r="J111" s="2">
        <v>180</v>
      </c>
    </row>
    <row r="112" spans="1:10" x14ac:dyDescent="0.7">
      <c r="A112" t="s">
        <v>21</v>
      </c>
      <c r="B112">
        <v>0</v>
      </c>
      <c r="C112" t="s">
        <v>138</v>
      </c>
      <c r="D112" t="s">
        <v>15</v>
      </c>
      <c r="E112">
        <v>2016</v>
      </c>
      <c r="F112" s="2">
        <v>65000</v>
      </c>
      <c r="G112" s="2">
        <v>2000</v>
      </c>
      <c r="H112" t="s">
        <v>11</v>
      </c>
      <c r="I112" t="s">
        <v>90</v>
      </c>
      <c r="J112" s="2">
        <v>170</v>
      </c>
    </row>
    <row r="113" spans="1:10" x14ac:dyDescent="0.7">
      <c r="A113" t="s">
        <v>26</v>
      </c>
      <c r="B113">
        <v>0</v>
      </c>
      <c r="C113" t="s">
        <v>139</v>
      </c>
      <c r="D113" t="s">
        <v>57</v>
      </c>
      <c r="E113">
        <v>2020</v>
      </c>
      <c r="F113" s="2">
        <v>20000</v>
      </c>
      <c r="G113" s="2">
        <v>3500</v>
      </c>
      <c r="H113" t="s">
        <v>11</v>
      </c>
      <c r="I113" t="s">
        <v>17</v>
      </c>
      <c r="J113" s="2">
        <v>300</v>
      </c>
    </row>
    <row r="114" spans="1:10" x14ac:dyDescent="0.7">
      <c r="A114" t="s">
        <v>112</v>
      </c>
      <c r="B114">
        <v>0</v>
      </c>
      <c r="C114" t="s">
        <v>140</v>
      </c>
      <c r="D114" t="s">
        <v>36</v>
      </c>
      <c r="E114">
        <v>1955</v>
      </c>
      <c r="F114" s="2">
        <v>10000</v>
      </c>
      <c r="G114" s="2">
        <v>3000</v>
      </c>
      <c r="H114" t="s">
        <v>33</v>
      </c>
      <c r="I114" t="s">
        <v>73</v>
      </c>
      <c r="J114" s="2">
        <v>600</v>
      </c>
    </row>
    <row r="115" spans="1:10" x14ac:dyDescent="0.7">
      <c r="A115" t="s">
        <v>18</v>
      </c>
      <c r="B115">
        <v>0</v>
      </c>
      <c r="C115" t="s">
        <v>141</v>
      </c>
      <c r="D115" t="s">
        <v>28</v>
      </c>
      <c r="E115">
        <v>2019</v>
      </c>
      <c r="F115" s="2">
        <v>18000</v>
      </c>
      <c r="G115" s="2">
        <v>660</v>
      </c>
      <c r="H115" t="s">
        <v>33</v>
      </c>
      <c r="I115" t="s">
        <v>37</v>
      </c>
      <c r="J115" s="2">
        <v>70</v>
      </c>
    </row>
    <row r="116" spans="1:10" x14ac:dyDescent="0.7">
      <c r="A116" t="s">
        <v>48</v>
      </c>
      <c r="B116">
        <v>0</v>
      </c>
      <c r="C116" t="s">
        <v>142</v>
      </c>
      <c r="D116" t="s">
        <v>10</v>
      </c>
      <c r="E116">
        <v>2018</v>
      </c>
      <c r="F116" s="2">
        <v>45000</v>
      </c>
      <c r="G116" s="2">
        <v>2400</v>
      </c>
      <c r="H116" t="s">
        <v>16</v>
      </c>
      <c r="I116" t="s">
        <v>37</v>
      </c>
      <c r="J116" s="2">
        <v>200</v>
      </c>
    </row>
    <row r="117" spans="1:10" x14ac:dyDescent="0.7">
      <c r="A117" t="s">
        <v>26</v>
      </c>
      <c r="B117">
        <v>0</v>
      </c>
      <c r="C117" t="s">
        <v>143</v>
      </c>
      <c r="D117" t="s">
        <v>59</v>
      </c>
      <c r="E117">
        <v>2018</v>
      </c>
      <c r="F117" s="2">
        <v>35000</v>
      </c>
      <c r="G117" s="2">
        <v>1800</v>
      </c>
      <c r="H117" t="s">
        <v>11</v>
      </c>
      <c r="I117" t="s">
        <v>94</v>
      </c>
      <c r="J117" s="2">
        <v>190</v>
      </c>
    </row>
    <row r="118" spans="1:10" x14ac:dyDescent="0.7">
      <c r="A118" t="s">
        <v>48</v>
      </c>
      <c r="B118">
        <v>0</v>
      </c>
      <c r="C118" t="s">
        <v>144</v>
      </c>
      <c r="D118" t="s">
        <v>57</v>
      </c>
      <c r="E118">
        <v>2018</v>
      </c>
      <c r="F118" s="2">
        <v>40000</v>
      </c>
      <c r="G118" s="2">
        <v>2000</v>
      </c>
      <c r="H118" t="s">
        <v>11</v>
      </c>
      <c r="I118" t="s">
        <v>54</v>
      </c>
      <c r="J118" s="2">
        <v>200</v>
      </c>
    </row>
    <row r="119" spans="1:10" x14ac:dyDescent="0.7">
      <c r="A119" t="s">
        <v>48</v>
      </c>
      <c r="B119">
        <v>0</v>
      </c>
      <c r="C119" t="s">
        <v>145</v>
      </c>
      <c r="D119" t="s">
        <v>57</v>
      </c>
      <c r="E119">
        <v>2009</v>
      </c>
      <c r="F119" s="2">
        <v>130000</v>
      </c>
      <c r="G119" s="2">
        <v>1500</v>
      </c>
      <c r="H119" t="s">
        <v>11</v>
      </c>
      <c r="I119" t="s">
        <v>29</v>
      </c>
      <c r="J119" s="2">
        <v>22</v>
      </c>
    </row>
    <row r="120" spans="1:10" x14ac:dyDescent="0.7">
      <c r="A120" t="s">
        <v>69</v>
      </c>
      <c r="B120">
        <v>1</v>
      </c>
      <c r="C120" t="s">
        <v>146</v>
      </c>
      <c r="D120" t="s">
        <v>10</v>
      </c>
      <c r="E120">
        <v>2017</v>
      </c>
      <c r="F120" s="2">
        <v>40000</v>
      </c>
      <c r="G120" s="2">
        <v>2000</v>
      </c>
      <c r="H120" t="s">
        <v>16</v>
      </c>
      <c r="I120" t="s">
        <v>23</v>
      </c>
      <c r="J120" s="2">
        <v>220</v>
      </c>
    </row>
    <row r="121" spans="1:10" x14ac:dyDescent="0.7">
      <c r="A121" t="s">
        <v>26</v>
      </c>
      <c r="B121">
        <v>0</v>
      </c>
      <c r="C121" t="s">
        <v>131</v>
      </c>
      <c r="D121" t="s">
        <v>15</v>
      </c>
      <c r="E121">
        <v>2015</v>
      </c>
      <c r="F121" s="2">
        <v>80000</v>
      </c>
      <c r="G121" s="2">
        <v>4500</v>
      </c>
      <c r="H121" t="s">
        <v>16</v>
      </c>
      <c r="I121" t="s">
        <v>147</v>
      </c>
      <c r="J121" s="2">
        <v>250</v>
      </c>
    </row>
    <row r="122" spans="1:10" x14ac:dyDescent="0.7">
      <c r="A122" t="s">
        <v>48</v>
      </c>
      <c r="B122">
        <v>0</v>
      </c>
      <c r="C122" t="s">
        <v>103</v>
      </c>
      <c r="D122" t="s">
        <v>52</v>
      </c>
      <c r="E122">
        <v>2015</v>
      </c>
      <c r="F122" s="2">
        <v>60000</v>
      </c>
      <c r="G122" s="2">
        <v>660</v>
      </c>
      <c r="H122" t="s">
        <v>11</v>
      </c>
      <c r="I122" t="s">
        <v>90</v>
      </c>
      <c r="J122" s="2">
        <v>80</v>
      </c>
    </row>
    <row r="123" spans="1:10" x14ac:dyDescent="0.7">
      <c r="A123" t="s">
        <v>13</v>
      </c>
      <c r="B123">
        <v>0</v>
      </c>
      <c r="C123" t="s">
        <v>148</v>
      </c>
      <c r="D123" t="s">
        <v>15</v>
      </c>
      <c r="E123">
        <v>2020</v>
      </c>
      <c r="F123" s="2">
        <v>18000</v>
      </c>
      <c r="G123" s="2">
        <v>2000</v>
      </c>
      <c r="H123" t="s">
        <v>16</v>
      </c>
      <c r="I123" t="s">
        <v>37</v>
      </c>
      <c r="J123" s="2">
        <v>190</v>
      </c>
    </row>
    <row r="124" spans="1:10" x14ac:dyDescent="0.7">
      <c r="A124" t="s">
        <v>48</v>
      </c>
      <c r="B124">
        <v>0</v>
      </c>
      <c r="C124" t="s">
        <v>142</v>
      </c>
      <c r="D124" t="s">
        <v>10</v>
      </c>
      <c r="E124">
        <v>2011</v>
      </c>
      <c r="F124" s="2">
        <v>110000</v>
      </c>
      <c r="G124" s="2">
        <v>2400</v>
      </c>
      <c r="H124" t="s">
        <v>16</v>
      </c>
      <c r="I124" t="s">
        <v>29</v>
      </c>
      <c r="J124" s="2">
        <v>28</v>
      </c>
    </row>
    <row r="125" spans="1:10" x14ac:dyDescent="0.7">
      <c r="A125" t="s">
        <v>13</v>
      </c>
      <c r="B125">
        <v>0</v>
      </c>
      <c r="C125" t="s">
        <v>149</v>
      </c>
      <c r="D125" t="s">
        <v>57</v>
      </c>
      <c r="E125">
        <v>2017</v>
      </c>
      <c r="F125" s="2">
        <v>45000</v>
      </c>
      <c r="G125" s="2">
        <v>2300</v>
      </c>
      <c r="H125" t="s">
        <v>16</v>
      </c>
      <c r="I125" t="s">
        <v>99</v>
      </c>
      <c r="J125" s="2">
        <v>160</v>
      </c>
    </row>
    <row r="126" spans="1:10" x14ac:dyDescent="0.7">
      <c r="A126" t="s">
        <v>26</v>
      </c>
      <c r="B126">
        <v>0</v>
      </c>
      <c r="C126" t="s">
        <v>81</v>
      </c>
      <c r="D126" t="s">
        <v>57</v>
      </c>
      <c r="E126">
        <v>2016</v>
      </c>
      <c r="F126" s="2">
        <v>55000</v>
      </c>
      <c r="G126" s="2">
        <v>2000</v>
      </c>
      <c r="H126" t="s">
        <v>11</v>
      </c>
      <c r="I126" t="s">
        <v>42</v>
      </c>
      <c r="J126" s="2">
        <v>140</v>
      </c>
    </row>
    <row r="127" spans="1:10" x14ac:dyDescent="0.7">
      <c r="A127" t="s">
        <v>21</v>
      </c>
      <c r="B127">
        <v>0</v>
      </c>
      <c r="C127" t="s">
        <v>77</v>
      </c>
      <c r="D127" t="s">
        <v>57</v>
      </c>
      <c r="E127">
        <v>2018</v>
      </c>
      <c r="F127" s="2">
        <v>30000</v>
      </c>
      <c r="G127" s="2">
        <v>2000</v>
      </c>
      <c r="H127" t="s">
        <v>11</v>
      </c>
      <c r="I127" t="s">
        <v>29</v>
      </c>
      <c r="J127" s="2">
        <v>65</v>
      </c>
    </row>
    <row r="128" spans="1:10" x14ac:dyDescent="0.7">
      <c r="A128" t="s">
        <v>48</v>
      </c>
      <c r="B128">
        <v>0</v>
      </c>
      <c r="C128" t="s">
        <v>150</v>
      </c>
      <c r="D128" t="s">
        <v>20</v>
      </c>
      <c r="E128">
        <v>2019</v>
      </c>
      <c r="F128" s="2">
        <v>25000</v>
      </c>
      <c r="G128" s="2">
        <v>660</v>
      </c>
      <c r="H128" t="s">
        <v>11</v>
      </c>
      <c r="I128" t="s">
        <v>94</v>
      </c>
      <c r="J128" s="2">
        <v>90</v>
      </c>
    </row>
    <row r="129" spans="1:10" x14ac:dyDescent="0.7">
      <c r="A129" t="s">
        <v>26</v>
      </c>
      <c r="B129">
        <v>0</v>
      </c>
      <c r="C129" t="s">
        <v>111</v>
      </c>
      <c r="D129" t="s">
        <v>10</v>
      </c>
      <c r="E129">
        <v>2019</v>
      </c>
      <c r="F129" s="2">
        <v>35000</v>
      </c>
      <c r="G129" s="2">
        <v>1800</v>
      </c>
      <c r="H129" t="s">
        <v>11</v>
      </c>
      <c r="I129" t="s">
        <v>17</v>
      </c>
      <c r="J129" s="2">
        <v>170</v>
      </c>
    </row>
    <row r="130" spans="1:10" x14ac:dyDescent="0.7">
      <c r="A130" t="s">
        <v>48</v>
      </c>
      <c r="B130">
        <v>0</v>
      </c>
      <c r="C130" t="s">
        <v>103</v>
      </c>
      <c r="D130" t="s">
        <v>52</v>
      </c>
      <c r="E130">
        <v>2018</v>
      </c>
      <c r="F130" s="2">
        <v>35000</v>
      </c>
      <c r="G130" s="2">
        <v>660</v>
      </c>
      <c r="H130" t="s">
        <v>11</v>
      </c>
      <c r="I130" t="s">
        <v>68</v>
      </c>
      <c r="J130" s="2">
        <v>95</v>
      </c>
    </row>
    <row r="131" spans="1:10" x14ac:dyDescent="0.7">
      <c r="A131" t="s">
        <v>26</v>
      </c>
      <c r="B131">
        <v>0</v>
      </c>
      <c r="C131" t="s">
        <v>106</v>
      </c>
      <c r="D131" t="s">
        <v>20</v>
      </c>
      <c r="E131">
        <v>2018</v>
      </c>
      <c r="F131" s="2">
        <v>40000</v>
      </c>
      <c r="G131" s="2">
        <v>1500</v>
      </c>
      <c r="H131" t="s">
        <v>11</v>
      </c>
      <c r="I131" t="s">
        <v>68</v>
      </c>
      <c r="J131" s="2">
        <v>150</v>
      </c>
    </row>
    <row r="132" spans="1:10" x14ac:dyDescent="0.7">
      <c r="A132" t="s">
        <v>13</v>
      </c>
      <c r="B132">
        <v>0</v>
      </c>
      <c r="C132" t="s">
        <v>151</v>
      </c>
      <c r="D132" t="s">
        <v>36</v>
      </c>
      <c r="E132">
        <v>2018</v>
      </c>
      <c r="F132" s="2">
        <v>32000</v>
      </c>
      <c r="G132" s="2">
        <v>2000</v>
      </c>
      <c r="H132" t="s">
        <v>33</v>
      </c>
      <c r="I132" t="s">
        <v>75</v>
      </c>
      <c r="J132" s="2">
        <v>170</v>
      </c>
    </row>
    <row r="133" spans="1:10" x14ac:dyDescent="0.7">
      <c r="A133" t="s">
        <v>8</v>
      </c>
      <c r="B133">
        <v>0</v>
      </c>
      <c r="C133" t="s">
        <v>152</v>
      </c>
      <c r="D133" t="s">
        <v>15</v>
      </c>
      <c r="E133">
        <v>2019</v>
      </c>
      <c r="F133" s="2">
        <v>35000</v>
      </c>
      <c r="G133" s="2">
        <v>2000</v>
      </c>
      <c r="H133" t="s">
        <v>11</v>
      </c>
      <c r="I133" t="s">
        <v>68</v>
      </c>
      <c r="J133" s="2">
        <v>190</v>
      </c>
    </row>
    <row r="134" spans="1:10" x14ac:dyDescent="0.7">
      <c r="A134" t="s">
        <v>26</v>
      </c>
      <c r="B134">
        <v>0</v>
      </c>
      <c r="C134" t="s">
        <v>153</v>
      </c>
      <c r="D134" t="s">
        <v>15</v>
      </c>
      <c r="E134">
        <v>2017</v>
      </c>
      <c r="F134" s="2">
        <v>55000</v>
      </c>
      <c r="G134" s="2">
        <v>4600</v>
      </c>
      <c r="H134" t="s">
        <v>16</v>
      </c>
      <c r="I134" t="s">
        <v>90</v>
      </c>
      <c r="J134" s="2">
        <v>280</v>
      </c>
    </row>
    <row r="135" spans="1:10" x14ac:dyDescent="0.7">
      <c r="A135" t="s">
        <v>21</v>
      </c>
      <c r="B135">
        <v>0</v>
      </c>
      <c r="C135" t="s">
        <v>154</v>
      </c>
      <c r="D135" t="s">
        <v>10</v>
      </c>
      <c r="E135">
        <v>2018</v>
      </c>
      <c r="F135" s="2">
        <v>38000</v>
      </c>
      <c r="G135" s="2">
        <v>3000</v>
      </c>
      <c r="H135" t="s">
        <v>16</v>
      </c>
      <c r="I135" t="s">
        <v>68</v>
      </c>
      <c r="J135" s="2">
        <v>220</v>
      </c>
    </row>
    <row r="136" spans="1:10" x14ac:dyDescent="0.7">
      <c r="A136" t="s">
        <v>84</v>
      </c>
      <c r="B136">
        <v>1</v>
      </c>
      <c r="C136" t="s">
        <v>155</v>
      </c>
      <c r="D136" t="s">
        <v>15</v>
      </c>
      <c r="E136">
        <v>2018</v>
      </c>
      <c r="F136" s="2">
        <v>35000</v>
      </c>
      <c r="G136" s="2">
        <v>3000</v>
      </c>
      <c r="H136" t="s">
        <v>16</v>
      </c>
      <c r="I136" t="s">
        <v>90</v>
      </c>
      <c r="J136" s="2">
        <v>380</v>
      </c>
    </row>
    <row r="137" spans="1:10" x14ac:dyDescent="0.7">
      <c r="A137" t="s">
        <v>43</v>
      </c>
      <c r="B137">
        <v>1</v>
      </c>
      <c r="C137" t="s">
        <v>156</v>
      </c>
      <c r="D137" t="s">
        <v>10</v>
      </c>
      <c r="E137">
        <v>2017</v>
      </c>
      <c r="F137" s="2">
        <v>48000</v>
      </c>
      <c r="G137" s="2">
        <v>1800</v>
      </c>
      <c r="H137" t="s">
        <v>16</v>
      </c>
      <c r="I137" t="s">
        <v>12</v>
      </c>
      <c r="J137" s="2">
        <v>220</v>
      </c>
    </row>
    <row r="138" spans="1:10" x14ac:dyDescent="0.7">
      <c r="A138" t="s">
        <v>69</v>
      </c>
      <c r="B138">
        <v>1</v>
      </c>
      <c r="C138" t="s">
        <v>157</v>
      </c>
      <c r="D138" t="s">
        <v>15</v>
      </c>
      <c r="E138">
        <v>2019</v>
      </c>
      <c r="F138" s="2">
        <v>25000</v>
      </c>
      <c r="G138" s="2">
        <v>3000</v>
      </c>
      <c r="H138" t="s">
        <v>16</v>
      </c>
      <c r="I138" t="s">
        <v>17</v>
      </c>
      <c r="J138" s="2">
        <v>350</v>
      </c>
    </row>
    <row r="139" spans="1:10" x14ac:dyDescent="0.7">
      <c r="A139" t="s">
        <v>48</v>
      </c>
      <c r="B139">
        <v>0</v>
      </c>
      <c r="C139" t="s">
        <v>145</v>
      </c>
      <c r="D139" t="s">
        <v>57</v>
      </c>
      <c r="E139">
        <v>2018</v>
      </c>
      <c r="F139" s="2">
        <v>30000</v>
      </c>
      <c r="G139" s="2">
        <v>1500</v>
      </c>
      <c r="H139" t="s">
        <v>11</v>
      </c>
      <c r="I139" t="s">
        <v>17</v>
      </c>
      <c r="J139" s="2">
        <v>160</v>
      </c>
    </row>
    <row r="140" spans="1:10" x14ac:dyDescent="0.7">
      <c r="A140" t="s">
        <v>8</v>
      </c>
      <c r="B140">
        <v>0</v>
      </c>
      <c r="C140" t="s">
        <v>158</v>
      </c>
      <c r="D140" t="s">
        <v>10</v>
      </c>
      <c r="E140">
        <v>2019</v>
      </c>
      <c r="F140" s="2">
        <v>30000</v>
      </c>
      <c r="G140" s="2">
        <v>2000</v>
      </c>
      <c r="H140" t="s">
        <v>11</v>
      </c>
      <c r="I140" t="s">
        <v>17</v>
      </c>
      <c r="J140" s="2">
        <v>180</v>
      </c>
    </row>
    <row r="141" spans="1:10" x14ac:dyDescent="0.7">
      <c r="A141" t="s">
        <v>48</v>
      </c>
      <c r="B141">
        <v>0</v>
      </c>
      <c r="C141" t="s">
        <v>82</v>
      </c>
      <c r="D141" t="s">
        <v>10</v>
      </c>
      <c r="E141">
        <v>2016</v>
      </c>
      <c r="F141" s="2">
        <v>65000</v>
      </c>
      <c r="G141" s="2">
        <v>1500</v>
      </c>
      <c r="H141" t="s">
        <v>11</v>
      </c>
      <c r="I141" t="s">
        <v>73</v>
      </c>
      <c r="J141" s="2">
        <v>110</v>
      </c>
    </row>
    <row r="142" spans="1:10" x14ac:dyDescent="0.7">
      <c r="A142" t="s">
        <v>48</v>
      </c>
      <c r="B142">
        <v>0</v>
      </c>
      <c r="C142" t="s">
        <v>159</v>
      </c>
      <c r="D142" t="s">
        <v>57</v>
      </c>
      <c r="E142">
        <v>2017</v>
      </c>
      <c r="F142" s="2">
        <v>45000</v>
      </c>
      <c r="G142" s="2">
        <v>1500</v>
      </c>
      <c r="H142" t="s">
        <v>11</v>
      </c>
      <c r="I142" t="s">
        <v>34</v>
      </c>
      <c r="J142" s="2">
        <v>160</v>
      </c>
    </row>
    <row r="143" spans="1:10" x14ac:dyDescent="0.7">
      <c r="A143" t="s">
        <v>18</v>
      </c>
      <c r="B143">
        <v>0</v>
      </c>
      <c r="C143" t="s">
        <v>51</v>
      </c>
      <c r="D143" t="s">
        <v>52</v>
      </c>
      <c r="E143">
        <v>2019</v>
      </c>
      <c r="F143" s="2">
        <v>28000</v>
      </c>
      <c r="G143" s="2">
        <v>1200</v>
      </c>
      <c r="H143" t="s">
        <v>11</v>
      </c>
      <c r="I143" t="s">
        <v>71</v>
      </c>
      <c r="J143" s="2">
        <v>110</v>
      </c>
    </row>
    <row r="144" spans="1:10" x14ac:dyDescent="0.7">
      <c r="A144" t="s">
        <v>21</v>
      </c>
      <c r="B144">
        <v>0</v>
      </c>
      <c r="C144" t="s">
        <v>132</v>
      </c>
      <c r="D144" t="s">
        <v>15</v>
      </c>
      <c r="E144">
        <v>2018</v>
      </c>
      <c r="F144" s="2">
        <v>45000</v>
      </c>
      <c r="G144" s="2">
        <v>2000</v>
      </c>
      <c r="H144" t="s">
        <v>11</v>
      </c>
      <c r="I144" t="s">
        <v>25</v>
      </c>
      <c r="J144" s="2">
        <v>180</v>
      </c>
    </row>
    <row r="145" spans="1:10" x14ac:dyDescent="0.7">
      <c r="A145" t="s">
        <v>48</v>
      </c>
      <c r="B145">
        <v>0</v>
      </c>
      <c r="C145" t="s">
        <v>160</v>
      </c>
      <c r="D145" t="s">
        <v>57</v>
      </c>
      <c r="E145">
        <v>2019</v>
      </c>
      <c r="F145" s="2">
        <v>30000</v>
      </c>
      <c r="G145" s="2">
        <v>3500</v>
      </c>
      <c r="H145" t="s">
        <v>16</v>
      </c>
      <c r="I145" t="s">
        <v>71</v>
      </c>
      <c r="J145" s="2">
        <v>220</v>
      </c>
    </row>
    <row r="146" spans="1:10" x14ac:dyDescent="0.7">
      <c r="A146" t="s">
        <v>8</v>
      </c>
      <c r="B146">
        <v>0</v>
      </c>
      <c r="C146" t="s">
        <v>161</v>
      </c>
      <c r="D146" t="s">
        <v>36</v>
      </c>
      <c r="E146">
        <v>2016</v>
      </c>
      <c r="F146" s="2">
        <v>55000</v>
      </c>
      <c r="G146" s="2">
        <v>2000</v>
      </c>
      <c r="H146" t="s">
        <v>33</v>
      </c>
      <c r="I146" t="s">
        <v>78</v>
      </c>
      <c r="J146" s="2">
        <v>180</v>
      </c>
    </row>
    <row r="147" spans="1:10" x14ac:dyDescent="0.7">
      <c r="A147" t="s">
        <v>21</v>
      </c>
      <c r="B147">
        <v>0</v>
      </c>
      <c r="C147" t="s">
        <v>162</v>
      </c>
      <c r="D147" t="s">
        <v>47</v>
      </c>
      <c r="E147">
        <v>2006</v>
      </c>
      <c r="F147" s="2">
        <v>190000</v>
      </c>
      <c r="G147" s="2">
        <v>1300</v>
      </c>
      <c r="H147" t="s">
        <v>11</v>
      </c>
      <c r="I147" t="s">
        <v>29</v>
      </c>
      <c r="J147" s="2">
        <v>15</v>
      </c>
    </row>
    <row r="148" spans="1:10" x14ac:dyDescent="0.7">
      <c r="A148" t="s">
        <v>79</v>
      </c>
      <c r="B148">
        <v>0</v>
      </c>
      <c r="C148" t="s">
        <v>163</v>
      </c>
      <c r="D148" t="s">
        <v>20</v>
      </c>
      <c r="E148">
        <v>2018</v>
      </c>
      <c r="F148" s="2">
        <v>23000</v>
      </c>
      <c r="G148" s="2">
        <v>660</v>
      </c>
      <c r="H148" t="s">
        <v>11</v>
      </c>
      <c r="I148" t="s">
        <v>78</v>
      </c>
      <c r="J148" s="2">
        <v>72</v>
      </c>
    </row>
    <row r="149" spans="1:10" x14ac:dyDescent="0.7">
      <c r="A149" t="s">
        <v>21</v>
      </c>
      <c r="B149">
        <v>0</v>
      </c>
      <c r="C149" t="s">
        <v>164</v>
      </c>
      <c r="D149" t="s">
        <v>10</v>
      </c>
      <c r="E149">
        <v>2018</v>
      </c>
      <c r="F149" s="2">
        <v>42000</v>
      </c>
      <c r="G149" s="2">
        <v>3500</v>
      </c>
      <c r="H149" t="s">
        <v>16</v>
      </c>
      <c r="I149" t="s">
        <v>71</v>
      </c>
      <c r="J149" s="2">
        <v>200</v>
      </c>
    </row>
    <row r="150" spans="1:10" x14ac:dyDescent="0.7">
      <c r="A150" t="s">
        <v>112</v>
      </c>
      <c r="B150">
        <v>0</v>
      </c>
      <c r="C150" t="s">
        <v>165</v>
      </c>
      <c r="D150" t="s">
        <v>10</v>
      </c>
      <c r="E150">
        <v>2016</v>
      </c>
      <c r="F150" s="2">
        <v>60000</v>
      </c>
      <c r="G150" s="2">
        <v>2500</v>
      </c>
      <c r="H150" t="s">
        <v>16</v>
      </c>
      <c r="I150" t="s">
        <v>42</v>
      </c>
      <c r="J150" s="2">
        <v>280</v>
      </c>
    </row>
    <row r="151" spans="1:10" x14ac:dyDescent="0.7">
      <c r="A151" t="s">
        <v>26</v>
      </c>
      <c r="B151">
        <v>0</v>
      </c>
      <c r="C151" t="s">
        <v>166</v>
      </c>
      <c r="D151" t="s">
        <v>15</v>
      </c>
      <c r="E151">
        <v>2018</v>
      </c>
      <c r="F151" s="2">
        <v>38000</v>
      </c>
      <c r="G151" s="2">
        <v>1500</v>
      </c>
      <c r="H151" t="s">
        <v>11</v>
      </c>
      <c r="I151" t="s">
        <v>68</v>
      </c>
      <c r="J151" s="2">
        <v>140</v>
      </c>
    </row>
    <row r="152" spans="1:10" x14ac:dyDescent="0.7">
      <c r="A152" t="s">
        <v>26</v>
      </c>
      <c r="B152">
        <v>0</v>
      </c>
      <c r="C152" t="s">
        <v>64</v>
      </c>
      <c r="D152" t="s">
        <v>59</v>
      </c>
      <c r="E152">
        <v>2020</v>
      </c>
      <c r="F152" s="2">
        <v>20000</v>
      </c>
      <c r="G152" s="2">
        <v>1800</v>
      </c>
      <c r="H152" t="s">
        <v>11</v>
      </c>
      <c r="I152" t="s">
        <v>37</v>
      </c>
      <c r="J152" s="2">
        <v>200</v>
      </c>
    </row>
    <row r="153" spans="1:10" x14ac:dyDescent="0.7">
      <c r="A153" t="s">
        <v>21</v>
      </c>
      <c r="B153">
        <v>0</v>
      </c>
      <c r="C153" t="s">
        <v>136</v>
      </c>
      <c r="D153" t="s">
        <v>20</v>
      </c>
      <c r="E153">
        <v>2017</v>
      </c>
      <c r="F153" s="2">
        <v>50000</v>
      </c>
      <c r="G153" s="2">
        <v>1200</v>
      </c>
      <c r="H153" t="s">
        <v>33</v>
      </c>
      <c r="I153" t="s">
        <v>90</v>
      </c>
      <c r="J153" s="2">
        <v>80</v>
      </c>
    </row>
    <row r="154" spans="1:10" x14ac:dyDescent="0.7">
      <c r="A154" t="s">
        <v>18</v>
      </c>
      <c r="B154">
        <v>0</v>
      </c>
      <c r="C154" t="s">
        <v>51</v>
      </c>
      <c r="D154" t="s">
        <v>52</v>
      </c>
      <c r="E154">
        <v>2017</v>
      </c>
      <c r="F154" s="2">
        <v>26000</v>
      </c>
      <c r="G154" s="2">
        <v>1000</v>
      </c>
      <c r="H154" t="s">
        <v>11</v>
      </c>
      <c r="I154" t="s">
        <v>42</v>
      </c>
      <c r="J154" s="2">
        <v>84</v>
      </c>
    </row>
    <row r="155" spans="1:10" x14ac:dyDescent="0.7">
      <c r="A155" t="s">
        <v>112</v>
      </c>
      <c r="B155">
        <v>0</v>
      </c>
      <c r="C155" t="s">
        <v>167</v>
      </c>
      <c r="D155" t="s">
        <v>15</v>
      </c>
      <c r="E155">
        <v>2017</v>
      </c>
      <c r="F155" s="2">
        <v>42000</v>
      </c>
      <c r="G155" s="2">
        <v>2000</v>
      </c>
      <c r="H155" t="s">
        <v>16</v>
      </c>
      <c r="I155" t="s">
        <v>54</v>
      </c>
      <c r="J155" s="2">
        <v>310</v>
      </c>
    </row>
    <row r="156" spans="1:10" x14ac:dyDescent="0.7">
      <c r="A156" t="s">
        <v>21</v>
      </c>
      <c r="B156">
        <v>0</v>
      </c>
      <c r="C156" t="s">
        <v>168</v>
      </c>
      <c r="D156" t="s">
        <v>15</v>
      </c>
      <c r="E156">
        <v>2018</v>
      </c>
      <c r="F156" s="2">
        <v>35000</v>
      </c>
      <c r="G156" s="2">
        <v>5600</v>
      </c>
      <c r="H156" t="s">
        <v>16</v>
      </c>
      <c r="I156" t="s">
        <v>29</v>
      </c>
      <c r="J156" s="2">
        <v>90</v>
      </c>
    </row>
    <row r="157" spans="1:10" x14ac:dyDescent="0.7">
      <c r="A157" t="s">
        <v>48</v>
      </c>
      <c r="B157">
        <v>0</v>
      </c>
      <c r="C157" t="s">
        <v>103</v>
      </c>
      <c r="D157" t="s">
        <v>52</v>
      </c>
      <c r="E157">
        <v>2020</v>
      </c>
      <c r="F157" s="2">
        <v>20000</v>
      </c>
      <c r="G157" s="2">
        <v>660</v>
      </c>
      <c r="H157" t="s">
        <v>11</v>
      </c>
      <c r="I157" t="s">
        <v>37</v>
      </c>
      <c r="J157" s="2">
        <v>110</v>
      </c>
    </row>
    <row r="158" spans="1:10" x14ac:dyDescent="0.7">
      <c r="A158" t="s">
        <v>21</v>
      </c>
      <c r="B158">
        <v>0</v>
      </c>
      <c r="C158" t="s">
        <v>169</v>
      </c>
      <c r="D158" t="s">
        <v>28</v>
      </c>
      <c r="E158">
        <v>2017</v>
      </c>
      <c r="F158" s="2">
        <v>50000</v>
      </c>
      <c r="G158" s="2">
        <v>2500</v>
      </c>
      <c r="H158" t="s">
        <v>33</v>
      </c>
      <c r="I158" t="s">
        <v>12</v>
      </c>
      <c r="J158" s="2">
        <v>140</v>
      </c>
    </row>
    <row r="159" spans="1:10" x14ac:dyDescent="0.7">
      <c r="A159" t="s">
        <v>8</v>
      </c>
      <c r="B159">
        <v>0</v>
      </c>
      <c r="C159" t="s">
        <v>158</v>
      </c>
      <c r="D159" t="s">
        <v>10</v>
      </c>
      <c r="E159">
        <v>2019</v>
      </c>
      <c r="F159" s="2">
        <v>30000</v>
      </c>
      <c r="G159" s="2">
        <v>2000</v>
      </c>
      <c r="H159" t="s">
        <v>11</v>
      </c>
      <c r="I159" t="s">
        <v>17</v>
      </c>
      <c r="J159" s="2">
        <v>180</v>
      </c>
    </row>
    <row r="160" spans="1:10" x14ac:dyDescent="0.7">
      <c r="A160" t="s">
        <v>21</v>
      </c>
      <c r="B160">
        <v>0</v>
      </c>
      <c r="C160" t="s">
        <v>170</v>
      </c>
      <c r="D160" t="s">
        <v>36</v>
      </c>
      <c r="E160">
        <v>2017</v>
      </c>
      <c r="F160" s="2">
        <v>50000</v>
      </c>
      <c r="G160" s="2">
        <v>2000</v>
      </c>
      <c r="H160" t="s">
        <v>33</v>
      </c>
      <c r="I160" t="s">
        <v>25</v>
      </c>
      <c r="J160" s="2">
        <v>180</v>
      </c>
    </row>
    <row r="161" spans="1:10" x14ac:dyDescent="0.7">
      <c r="A161" t="s">
        <v>26</v>
      </c>
      <c r="B161">
        <v>0</v>
      </c>
      <c r="C161" t="s">
        <v>46</v>
      </c>
      <c r="D161" t="s">
        <v>47</v>
      </c>
      <c r="E161">
        <v>2015</v>
      </c>
      <c r="F161" s="2">
        <v>75000</v>
      </c>
      <c r="G161" s="2">
        <v>1300</v>
      </c>
      <c r="H161" t="s">
        <v>11</v>
      </c>
      <c r="I161" t="s">
        <v>171</v>
      </c>
      <c r="J161" s="2">
        <v>85</v>
      </c>
    </row>
    <row r="162" spans="1:10" x14ac:dyDescent="0.7">
      <c r="A162" t="s">
        <v>18</v>
      </c>
      <c r="B162">
        <v>0</v>
      </c>
      <c r="C162" t="s">
        <v>19</v>
      </c>
      <c r="D162" t="s">
        <v>20</v>
      </c>
      <c r="E162">
        <v>2016</v>
      </c>
      <c r="F162" s="2">
        <v>65000</v>
      </c>
      <c r="G162" s="2">
        <v>660</v>
      </c>
      <c r="H162" t="s">
        <v>11</v>
      </c>
      <c r="I162" t="s">
        <v>40</v>
      </c>
      <c r="J162" s="2">
        <v>70</v>
      </c>
    </row>
    <row r="163" spans="1:10" x14ac:dyDescent="0.7">
      <c r="A163" t="s">
        <v>62</v>
      </c>
      <c r="B163">
        <v>1</v>
      </c>
      <c r="C163" t="s">
        <v>172</v>
      </c>
      <c r="D163" t="s">
        <v>15</v>
      </c>
      <c r="E163">
        <v>2018</v>
      </c>
      <c r="F163" s="2">
        <v>38000</v>
      </c>
      <c r="G163" s="2">
        <v>2000</v>
      </c>
      <c r="H163" t="s">
        <v>16</v>
      </c>
      <c r="I163" t="s">
        <v>37</v>
      </c>
      <c r="J163" s="2">
        <v>300</v>
      </c>
    </row>
    <row r="164" spans="1:10" x14ac:dyDescent="0.7">
      <c r="A164" t="s">
        <v>26</v>
      </c>
      <c r="B164">
        <v>0</v>
      </c>
      <c r="C164" t="s">
        <v>173</v>
      </c>
      <c r="D164" t="s">
        <v>15</v>
      </c>
      <c r="E164">
        <v>2016</v>
      </c>
      <c r="F164" s="2">
        <v>55000</v>
      </c>
      <c r="G164" s="2">
        <v>2800</v>
      </c>
      <c r="H164" t="s">
        <v>16</v>
      </c>
      <c r="I164" t="s">
        <v>78</v>
      </c>
      <c r="J164" s="2">
        <v>220</v>
      </c>
    </row>
    <row r="165" spans="1:10" x14ac:dyDescent="0.7">
      <c r="A165" t="s">
        <v>26</v>
      </c>
      <c r="B165">
        <v>0</v>
      </c>
      <c r="C165" t="s">
        <v>174</v>
      </c>
      <c r="D165" t="s">
        <v>52</v>
      </c>
      <c r="E165">
        <v>2018</v>
      </c>
      <c r="F165" s="2">
        <v>22000</v>
      </c>
      <c r="G165" s="2">
        <v>660</v>
      </c>
      <c r="H165" t="s">
        <v>11</v>
      </c>
      <c r="I165" t="s">
        <v>12</v>
      </c>
      <c r="J165" s="2">
        <v>74</v>
      </c>
    </row>
    <row r="166" spans="1:10" x14ac:dyDescent="0.7">
      <c r="A166" t="s">
        <v>26</v>
      </c>
      <c r="B166">
        <v>0</v>
      </c>
      <c r="C166" t="s">
        <v>175</v>
      </c>
      <c r="D166" t="s">
        <v>52</v>
      </c>
      <c r="E166">
        <v>2019</v>
      </c>
      <c r="F166" s="2">
        <v>19000</v>
      </c>
      <c r="G166" s="2">
        <v>660</v>
      </c>
      <c r="H166" t="s">
        <v>11</v>
      </c>
      <c r="I166" t="s">
        <v>75</v>
      </c>
      <c r="J166" s="2">
        <v>78</v>
      </c>
    </row>
    <row r="167" spans="1:10" x14ac:dyDescent="0.7">
      <c r="A167" s="1" t="s">
        <v>91</v>
      </c>
      <c r="B167" s="1">
        <v>1</v>
      </c>
      <c r="C167" s="1" t="s">
        <v>176</v>
      </c>
      <c r="D167" s="1" t="s">
        <v>15</v>
      </c>
      <c r="E167" s="1">
        <v>2017</v>
      </c>
      <c r="F167" s="3">
        <v>45000</v>
      </c>
      <c r="G167" s="3">
        <v>3500</v>
      </c>
      <c r="H167" s="1" t="s">
        <v>16</v>
      </c>
      <c r="I167" s="1" t="s">
        <v>94</v>
      </c>
      <c r="J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DA84-F77A-4B44-B45F-FED2BAC53B1F}">
  <dimension ref="A1:U167"/>
  <sheetViews>
    <sheetView workbookViewId="0">
      <selection activeCell="Q2" sqref="Q2"/>
    </sheetView>
  </sheetViews>
  <sheetFormatPr defaultRowHeight="17.649999999999999" x14ac:dyDescent="0.7"/>
  <cols>
    <col min="1" max="1" width="13.5" customWidth="1"/>
    <col min="3" max="3" width="13.6875" customWidth="1"/>
    <col min="4" max="4" width="12.625" customWidth="1"/>
    <col min="5" max="5" width="8.3125" customWidth="1"/>
    <col min="6" max="6" width="11.6875" customWidth="1"/>
    <col min="7" max="7" width="11.1875" customWidth="1"/>
    <col min="11" max="11" width="12.5" customWidth="1"/>
    <col min="12" max="12" width="14.6875" customWidth="1"/>
    <col min="13" max="13" width="9" customWidth="1"/>
    <col min="14" max="14" width="17.9375" customWidth="1"/>
    <col min="15" max="15" width="9" customWidth="1"/>
  </cols>
  <sheetData>
    <row r="1" spans="1:17" x14ac:dyDescent="0.7">
      <c r="A1" s="4" t="s">
        <v>0</v>
      </c>
      <c r="B1" s="17" t="s">
        <v>188</v>
      </c>
      <c r="C1" s="4" t="s">
        <v>1</v>
      </c>
      <c r="D1" s="4" t="s">
        <v>2</v>
      </c>
      <c r="E1" s="4" t="s">
        <v>3</v>
      </c>
      <c r="F1" s="4" t="s">
        <v>177</v>
      </c>
      <c r="G1" s="4" t="s">
        <v>4</v>
      </c>
      <c r="H1" s="4" t="s">
        <v>5</v>
      </c>
      <c r="I1" s="17" t="str" cm="1">
        <f t="array" ref="I1:J1">TRANSPOSE(Q2:Q3)</f>
        <v>CVT</v>
      </c>
      <c r="J1" s="17" t="str">
        <v>AT</v>
      </c>
      <c r="K1" s="4" t="s">
        <v>6</v>
      </c>
      <c r="L1" s="4" t="s">
        <v>7</v>
      </c>
      <c r="N1" s="27" t="s">
        <v>187</v>
      </c>
      <c r="O1" s="17" t="s">
        <v>188</v>
      </c>
      <c r="Q1" s="17" t="s">
        <v>218</v>
      </c>
    </row>
    <row r="2" spans="1:17" x14ac:dyDescent="0.7">
      <c r="A2" t="s">
        <v>8</v>
      </c>
      <c r="B2" cm="1">
        <f t="array" ref="B2:B167">_xlfn.XLOOKUP(A2:A167,N2:N17,O2:O17,0,0,1)</f>
        <v>0</v>
      </c>
      <c r="C2" t="s">
        <v>9</v>
      </c>
      <c r="D2" t="s">
        <v>10</v>
      </c>
      <c r="E2">
        <v>2016</v>
      </c>
      <c r="F2" s="2">
        <v>55000</v>
      </c>
      <c r="G2" s="2">
        <v>2500</v>
      </c>
      <c r="H2" t="s">
        <v>11</v>
      </c>
      <c r="I2" cm="1">
        <f t="array" ref="I2:J167">IF(H2:H167=I1:J1,1,0)</f>
        <v>1</v>
      </c>
      <c r="J2">
        <v>0</v>
      </c>
      <c r="K2" t="s">
        <v>12</v>
      </c>
      <c r="L2" s="2">
        <v>160</v>
      </c>
      <c r="N2" t="str" cm="1">
        <f t="array" ref="N2:N17">_xlfn.UNIQUE(A2:A167)</f>
        <v>スバル</v>
      </c>
      <c r="O2">
        <v>0</v>
      </c>
      <c r="Q2" t="str" cm="1">
        <f t="array" ref="Q2:Q4">_xlfn.UNIQUE(H2:H167)</f>
        <v>CVT</v>
      </c>
    </row>
    <row r="3" spans="1:17" x14ac:dyDescent="0.7">
      <c r="A3" t="s">
        <v>13</v>
      </c>
      <c r="B3">
        <v>0</v>
      </c>
      <c r="C3" t="s">
        <v>14</v>
      </c>
      <c r="D3" t="s">
        <v>15</v>
      </c>
      <c r="E3">
        <v>2018</v>
      </c>
      <c r="F3" s="2">
        <v>40000</v>
      </c>
      <c r="G3" s="2">
        <v>2000</v>
      </c>
      <c r="H3" t="s">
        <v>16</v>
      </c>
      <c r="I3">
        <v>0</v>
      </c>
      <c r="J3">
        <v>1</v>
      </c>
      <c r="K3" t="s">
        <v>17</v>
      </c>
      <c r="L3" s="2">
        <v>170</v>
      </c>
      <c r="N3" t="str">
        <v>マツダ</v>
      </c>
      <c r="O3">
        <v>0</v>
      </c>
      <c r="Q3" t="str">
        <v>AT</v>
      </c>
    </row>
    <row r="4" spans="1:17" x14ac:dyDescent="0.7">
      <c r="A4" t="s">
        <v>18</v>
      </c>
      <c r="B4">
        <v>0</v>
      </c>
      <c r="C4" t="s">
        <v>19</v>
      </c>
      <c r="D4" t="s">
        <v>20</v>
      </c>
      <c r="E4">
        <v>2019</v>
      </c>
      <c r="F4" s="2">
        <v>20000</v>
      </c>
      <c r="G4" s="2">
        <v>660</v>
      </c>
      <c r="H4" t="s">
        <v>11</v>
      </c>
      <c r="I4">
        <v>1</v>
      </c>
      <c r="J4">
        <v>0</v>
      </c>
      <c r="K4" t="s">
        <v>17</v>
      </c>
      <c r="L4" s="2">
        <v>80</v>
      </c>
      <c r="N4" t="str">
        <v>スズキ</v>
      </c>
      <c r="O4">
        <v>0</v>
      </c>
      <c r="Q4" s="1" t="str">
        <v>MT</v>
      </c>
    </row>
    <row r="5" spans="1:17" x14ac:dyDescent="0.7">
      <c r="A5" t="s">
        <v>21</v>
      </c>
      <c r="B5">
        <v>0</v>
      </c>
      <c r="C5" t="s">
        <v>22</v>
      </c>
      <c r="D5" t="s">
        <v>10</v>
      </c>
      <c r="E5">
        <v>2016</v>
      </c>
      <c r="F5" s="2">
        <v>55000</v>
      </c>
      <c r="G5" s="2">
        <v>2500</v>
      </c>
      <c r="H5" t="s">
        <v>11</v>
      </c>
      <c r="I5">
        <v>1</v>
      </c>
      <c r="J5">
        <v>0</v>
      </c>
      <c r="K5" t="s">
        <v>23</v>
      </c>
      <c r="L5" s="2">
        <v>160</v>
      </c>
      <c r="N5" t="str">
        <v>日産</v>
      </c>
      <c r="O5">
        <v>0</v>
      </c>
    </row>
    <row r="6" spans="1:17" x14ac:dyDescent="0.7">
      <c r="A6" t="s">
        <v>13</v>
      </c>
      <c r="B6">
        <v>0</v>
      </c>
      <c r="C6" t="s">
        <v>24</v>
      </c>
      <c r="D6" t="s">
        <v>15</v>
      </c>
      <c r="E6">
        <v>2017</v>
      </c>
      <c r="F6" s="2">
        <v>35000</v>
      </c>
      <c r="G6" s="2">
        <v>2500</v>
      </c>
      <c r="H6" t="s">
        <v>16</v>
      </c>
      <c r="I6">
        <v>0</v>
      </c>
      <c r="J6">
        <v>1</v>
      </c>
      <c r="K6" t="s">
        <v>25</v>
      </c>
      <c r="L6" s="2">
        <v>200</v>
      </c>
      <c r="N6" t="str">
        <v>トヨタ</v>
      </c>
      <c r="O6">
        <v>0</v>
      </c>
    </row>
    <row r="7" spans="1:17" x14ac:dyDescent="0.7">
      <c r="A7" t="s">
        <v>26</v>
      </c>
      <c r="B7">
        <v>0</v>
      </c>
      <c r="C7" t="s">
        <v>27</v>
      </c>
      <c r="D7" t="s">
        <v>28</v>
      </c>
      <c r="E7">
        <v>2019</v>
      </c>
      <c r="F7" s="2">
        <v>40000</v>
      </c>
      <c r="G7" s="2">
        <v>2500</v>
      </c>
      <c r="H7" t="s">
        <v>16</v>
      </c>
      <c r="I7">
        <v>0</v>
      </c>
      <c r="J7">
        <v>1</v>
      </c>
      <c r="K7" t="s">
        <v>29</v>
      </c>
      <c r="L7" s="2">
        <v>80</v>
      </c>
      <c r="N7" t="str">
        <v>アルファロメオ</v>
      </c>
      <c r="O7">
        <v>1</v>
      </c>
    </row>
    <row r="8" spans="1:17" x14ac:dyDescent="0.7">
      <c r="A8" t="s">
        <v>30</v>
      </c>
      <c r="B8">
        <v>1</v>
      </c>
      <c r="C8" t="s">
        <v>31</v>
      </c>
      <c r="D8" t="s">
        <v>32</v>
      </c>
      <c r="E8">
        <v>1962</v>
      </c>
      <c r="F8" s="2">
        <v>70000</v>
      </c>
      <c r="G8" s="2">
        <v>1600</v>
      </c>
      <c r="H8" t="s">
        <v>33</v>
      </c>
      <c r="I8">
        <v>0</v>
      </c>
      <c r="J8">
        <v>0</v>
      </c>
      <c r="K8" t="s">
        <v>34</v>
      </c>
      <c r="L8" s="2">
        <v>550</v>
      </c>
      <c r="N8" t="str">
        <v>ポルシェ</v>
      </c>
      <c r="O8">
        <v>1</v>
      </c>
    </row>
    <row r="9" spans="1:17" x14ac:dyDescent="0.7">
      <c r="A9" t="s">
        <v>35</v>
      </c>
      <c r="B9">
        <v>1</v>
      </c>
      <c r="C9">
        <v>911</v>
      </c>
      <c r="D9" t="s">
        <v>36</v>
      </c>
      <c r="E9">
        <v>2020</v>
      </c>
      <c r="F9" s="2">
        <v>15000</v>
      </c>
      <c r="G9" s="2">
        <v>3000</v>
      </c>
      <c r="H9" t="s">
        <v>16</v>
      </c>
      <c r="I9">
        <v>0</v>
      </c>
      <c r="J9">
        <v>1</v>
      </c>
      <c r="K9" t="s">
        <v>37</v>
      </c>
      <c r="L9" s="2">
        <v>450</v>
      </c>
      <c r="N9" t="str">
        <v>フォルクスワーゲン</v>
      </c>
      <c r="O9">
        <v>1</v>
      </c>
    </row>
    <row r="10" spans="1:17" x14ac:dyDescent="0.7">
      <c r="A10" t="s">
        <v>26</v>
      </c>
      <c r="B10">
        <v>0</v>
      </c>
      <c r="C10" t="s">
        <v>38</v>
      </c>
      <c r="D10" t="s">
        <v>20</v>
      </c>
      <c r="E10">
        <v>2017</v>
      </c>
      <c r="F10" s="2">
        <v>30000</v>
      </c>
      <c r="G10" s="2">
        <v>1000</v>
      </c>
      <c r="H10" t="s">
        <v>11</v>
      </c>
      <c r="I10">
        <v>1</v>
      </c>
      <c r="J10">
        <v>0</v>
      </c>
      <c r="K10" t="s">
        <v>25</v>
      </c>
      <c r="L10" s="2">
        <v>85</v>
      </c>
      <c r="N10" t="str">
        <v>ホンダ</v>
      </c>
      <c r="O10">
        <v>0</v>
      </c>
    </row>
    <row r="11" spans="1:17" x14ac:dyDescent="0.7">
      <c r="A11" t="s">
        <v>13</v>
      </c>
      <c r="B11">
        <v>0</v>
      </c>
      <c r="C11" t="s">
        <v>39</v>
      </c>
      <c r="D11" t="s">
        <v>36</v>
      </c>
      <c r="E11">
        <v>2017</v>
      </c>
      <c r="F11" s="2">
        <v>40000</v>
      </c>
      <c r="G11" s="2">
        <v>2000</v>
      </c>
      <c r="H11" t="s">
        <v>33</v>
      </c>
      <c r="I11">
        <v>0</v>
      </c>
      <c r="J11">
        <v>0</v>
      </c>
      <c r="K11" t="s">
        <v>40</v>
      </c>
      <c r="L11" s="2">
        <v>120</v>
      </c>
      <c r="N11" t="str">
        <v>アウディ</v>
      </c>
      <c r="O11">
        <v>1</v>
      </c>
    </row>
    <row r="12" spans="1:17" x14ac:dyDescent="0.7">
      <c r="A12" t="s">
        <v>18</v>
      </c>
      <c r="B12">
        <v>0</v>
      </c>
      <c r="C12" t="s">
        <v>41</v>
      </c>
      <c r="D12" t="s">
        <v>20</v>
      </c>
      <c r="E12">
        <v>2016</v>
      </c>
      <c r="F12" s="2">
        <v>65000</v>
      </c>
      <c r="G12" s="2">
        <v>1400</v>
      </c>
      <c r="H12" t="s">
        <v>33</v>
      </c>
      <c r="I12">
        <v>0</v>
      </c>
      <c r="J12">
        <v>0</v>
      </c>
      <c r="K12" t="s">
        <v>42</v>
      </c>
      <c r="L12" s="2">
        <v>100</v>
      </c>
      <c r="N12" t="str">
        <v>BMW</v>
      </c>
      <c r="O12">
        <v>1</v>
      </c>
    </row>
    <row r="13" spans="1:17" x14ac:dyDescent="0.7">
      <c r="A13" t="s">
        <v>43</v>
      </c>
      <c r="B13">
        <v>1</v>
      </c>
      <c r="C13" t="s">
        <v>44</v>
      </c>
      <c r="D13" t="s">
        <v>15</v>
      </c>
      <c r="E13">
        <v>2017</v>
      </c>
      <c r="F13" s="2">
        <v>50000</v>
      </c>
      <c r="G13" s="2">
        <v>2000</v>
      </c>
      <c r="H13" t="s">
        <v>16</v>
      </c>
      <c r="I13">
        <v>0</v>
      </c>
      <c r="J13">
        <v>1</v>
      </c>
      <c r="K13" t="s">
        <v>23</v>
      </c>
      <c r="L13" s="2">
        <v>240</v>
      </c>
      <c r="N13" t="str">
        <v>ダイハツ</v>
      </c>
      <c r="O13">
        <v>0</v>
      </c>
    </row>
    <row r="14" spans="1:17" x14ac:dyDescent="0.7">
      <c r="A14" t="s">
        <v>13</v>
      </c>
      <c r="B14">
        <v>0</v>
      </c>
      <c r="C14" t="s">
        <v>45</v>
      </c>
      <c r="D14" t="s">
        <v>20</v>
      </c>
      <c r="E14">
        <v>2015</v>
      </c>
      <c r="F14" s="2">
        <v>65000</v>
      </c>
      <c r="G14" s="2">
        <v>1300</v>
      </c>
      <c r="H14" t="s">
        <v>33</v>
      </c>
      <c r="I14">
        <v>0</v>
      </c>
      <c r="J14">
        <v>0</v>
      </c>
      <c r="K14" t="s">
        <v>40</v>
      </c>
      <c r="L14" s="2">
        <v>80</v>
      </c>
      <c r="N14" t="str">
        <v>ジャガー</v>
      </c>
      <c r="O14">
        <v>1</v>
      </c>
    </row>
    <row r="15" spans="1:17" x14ac:dyDescent="0.7">
      <c r="A15" t="s">
        <v>26</v>
      </c>
      <c r="B15">
        <v>0</v>
      </c>
      <c r="C15" t="s">
        <v>46</v>
      </c>
      <c r="D15" t="s">
        <v>47</v>
      </c>
      <c r="E15">
        <v>2014</v>
      </c>
      <c r="F15" s="2">
        <v>80000</v>
      </c>
      <c r="G15" s="2">
        <v>1000</v>
      </c>
      <c r="H15" t="s">
        <v>11</v>
      </c>
      <c r="I15">
        <v>1</v>
      </c>
      <c r="J15">
        <v>0</v>
      </c>
      <c r="K15" t="s">
        <v>29</v>
      </c>
      <c r="L15" s="2">
        <v>28</v>
      </c>
      <c r="N15" t="str">
        <v>ランドローバー</v>
      </c>
      <c r="O15">
        <v>1</v>
      </c>
    </row>
    <row r="16" spans="1:17" x14ac:dyDescent="0.7">
      <c r="A16" t="s">
        <v>48</v>
      </c>
      <c r="B16">
        <v>0</v>
      </c>
      <c r="C16" t="s">
        <v>49</v>
      </c>
      <c r="D16" t="s">
        <v>47</v>
      </c>
      <c r="E16">
        <v>2017</v>
      </c>
      <c r="F16" s="2">
        <v>55000</v>
      </c>
      <c r="G16" s="2">
        <v>1300</v>
      </c>
      <c r="H16" t="s">
        <v>33</v>
      </c>
      <c r="I16">
        <v>0</v>
      </c>
      <c r="J16">
        <v>0</v>
      </c>
      <c r="K16" t="s">
        <v>23</v>
      </c>
      <c r="L16" s="2">
        <v>120</v>
      </c>
      <c r="N16" t="str">
        <v>レクサス</v>
      </c>
      <c r="O16">
        <v>0</v>
      </c>
    </row>
    <row r="17" spans="1:21" x14ac:dyDescent="0.7">
      <c r="A17" t="s">
        <v>21</v>
      </c>
      <c r="B17">
        <v>0</v>
      </c>
      <c r="C17" t="s">
        <v>50</v>
      </c>
      <c r="D17" t="s">
        <v>10</v>
      </c>
      <c r="E17">
        <v>2017</v>
      </c>
      <c r="F17" s="2">
        <v>40000</v>
      </c>
      <c r="G17" s="2">
        <v>1600</v>
      </c>
      <c r="H17" t="s">
        <v>11</v>
      </c>
      <c r="I17">
        <v>1</v>
      </c>
      <c r="J17">
        <v>0</v>
      </c>
      <c r="K17" t="s">
        <v>25</v>
      </c>
      <c r="L17" s="2">
        <v>120</v>
      </c>
      <c r="N17" s="1" t="str">
        <v>メルセデス・ベンツ</v>
      </c>
      <c r="O17" s="1">
        <v>0</v>
      </c>
    </row>
    <row r="18" spans="1:21" x14ac:dyDescent="0.7">
      <c r="A18" t="s">
        <v>18</v>
      </c>
      <c r="B18">
        <v>0</v>
      </c>
      <c r="C18" t="s">
        <v>51</v>
      </c>
      <c r="D18" t="s">
        <v>52</v>
      </c>
      <c r="E18">
        <v>2015</v>
      </c>
      <c r="F18" s="2">
        <v>70000</v>
      </c>
      <c r="G18" s="2">
        <v>1200</v>
      </c>
      <c r="H18" t="s">
        <v>11</v>
      </c>
      <c r="I18">
        <v>1</v>
      </c>
      <c r="J18">
        <v>0</v>
      </c>
      <c r="K18" t="s">
        <v>29</v>
      </c>
      <c r="L18" s="2">
        <v>28</v>
      </c>
    </row>
    <row r="19" spans="1:21" x14ac:dyDescent="0.7">
      <c r="A19" t="s">
        <v>8</v>
      </c>
      <c r="B19">
        <v>0</v>
      </c>
      <c r="C19" t="s">
        <v>53</v>
      </c>
      <c r="D19" t="s">
        <v>52</v>
      </c>
      <c r="E19">
        <v>2016</v>
      </c>
      <c r="F19" s="2">
        <v>50000</v>
      </c>
      <c r="G19" s="2">
        <v>1600</v>
      </c>
      <c r="H19" t="s">
        <v>11</v>
      </c>
      <c r="I19">
        <v>1</v>
      </c>
      <c r="J19">
        <v>0</v>
      </c>
      <c r="K19" t="s">
        <v>54</v>
      </c>
      <c r="L19" s="2">
        <v>150</v>
      </c>
      <c r="N19" s="7" t="s">
        <v>185</v>
      </c>
      <c r="O19" s="8"/>
      <c r="P19" s="8"/>
      <c r="Q19" s="8"/>
      <c r="R19" s="8"/>
      <c r="S19" s="8"/>
      <c r="T19" s="8"/>
      <c r="U19" s="8"/>
    </row>
    <row r="20" spans="1:21" x14ac:dyDescent="0.7">
      <c r="A20" t="s">
        <v>48</v>
      </c>
      <c r="B20">
        <v>0</v>
      </c>
      <c r="C20" t="s">
        <v>55</v>
      </c>
      <c r="D20" t="s">
        <v>52</v>
      </c>
      <c r="E20">
        <v>2018</v>
      </c>
      <c r="F20" s="2">
        <v>24000</v>
      </c>
      <c r="G20" s="2">
        <v>660</v>
      </c>
      <c r="H20" t="s">
        <v>11</v>
      </c>
      <c r="I20">
        <v>1</v>
      </c>
      <c r="J20">
        <v>0</v>
      </c>
      <c r="K20" t="s">
        <v>17</v>
      </c>
      <c r="L20" s="2">
        <v>76</v>
      </c>
      <c r="N20" s="11"/>
      <c r="O20" s="12" t="s">
        <v>219</v>
      </c>
      <c r="P20" s="12" t="s">
        <v>220</v>
      </c>
      <c r="Q20" s="12" t="s">
        <v>188</v>
      </c>
      <c r="R20" s="12" t="s">
        <v>180</v>
      </c>
      <c r="S20" s="11" t="s">
        <v>184</v>
      </c>
      <c r="T20" s="11" t="s">
        <v>183</v>
      </c>
      <c r="U20" s="11" t="s">
        <v>179</v>
      </c>
    </row>
    <row r="21" spans="1:21" x14ac:dyDescent="0.7">
      <c r="A21" t="s">
        <v>26</v>
      </c>
      <c r="B21">
        <v>0</v>
      </c>
      <c r="C21" t="s">
        <v>56</v>
      </c>
      <c r="D21" t="s">
        <v>57</v>
      </c>
      <c r="E21">
        <v>2017</v>
      </c>
      <c r="F21" s="2">
        <v>60000</v>
      </c>
      <c r="G21" s="2">
        <v>2000</v>
      </c>
      <c r="H21" t="s">
        <v>11</v>
      </c>
      <c r="I21">
        <v>1</v>
      </c>
      <c r="J21">
        <v>0</v>
      </c>
      <c r="K21" t="s">
        <v>34</v>
      </c>
      <c r="L21" s="2">
        <v>170</v>
      </c>
      <c r="N21" s="9" t="s">
        <v>178</v>
      </c>
      <c r="O21" cm="1">
        <f t="array" ref="O21:U25">LINEST(L2:L167,_xlfn.HSTACK(説明変数1,説明変数2,説明変数3),TRUE,TRUE)</f>
        <v>2.0009769959894927</v>
      </c>
      <c r="P21">
        <v>-5.1314259979905179</v>
      </c>
      <c r="Q21">
        <v>120.86183903067217</v>
      </c>
      <c r="R21">
        <v>4.744927703927028E-2</v>
      </c>
      <c r="S21">
        <v>-1.5471161535984901E-3</v>
      </c>
      <c r="T21">
        <v>-5.0489571356733629</v>
      </c>
      <c r="U21">
        <v>10309.004736871062</v>
      </c>
    </row>
    <row r="22" spans="1:21" x14ac:dyDescent="0.7">
      <c r="A22" t="s">
        <v>35</v>
      </c>
      <c r="B22">
        <v>1</v>
      </c>
      <c r="C22">
        <v>911</v>
      </c>
      <c r="D22" t="s">
        <v>36</v>
      </c>
      <c r="E22">
        <v>1985</v>
      </c>
      <c r="F22" s="2">
        <v>80000</v>
      </c>
      <c r="G22" s="2">
        <v>3200</v>
      </c>
      <c r="H22" t="s">
        <v>33</v>
      </c>
      <c r="I22">
        <v>0</v>
      </c>
      <c r="J22">
        <v>0</v>
      </c>
      <c r="K22" t="s">
        <v>23</v>
      </c>
      <c r="L22" s="2">
        <v>300</v>
      </c>
      <c r="N22" s="9" t="s">
        <v>229</v>
      </c>
      <c r="O22">
        <v>13.208570150165622</v>
      </c>
      <c r="P22">
        <v>10.599589613180221</v>
      </c>
      <c r="Q22">
        <v>13.856301580196934</v>
      </c>
      <c r="R22">
        <v>4.6670543343613896E-3</v>
      </c>
      <c r="S22">
        <v>1.1333191782903577E-4</v>
      </c>
      <c r="T22">
        <v>0.57266885485816743</v>
      </c>
      <c r="U22">
        <v>1155.3487238107282</v>
      </c>
    </row>
    <row r="23" spans="1:21" ht="19.149999999999999" x14ac:dyDescent="0.7">
      <c r="A23" t="s">
        <v>48</v>
      </c>
      <c r="B23">
        <v>0</v>
      </c>
      <c r="C23" t="s">
        <v>58</v>
      </c>
      <c r="D23" t="s">
        <v>59</v>
      </c>
      <c r="E23">
        <v>2010</v>
      </c>
      <c r="F23" s="2">
        <v>120000</v>
      </c>
      <c r="G23" s="2">
        <v>1300</v>
      </c>
      <c r="H23" t="s">
        <v>11</v>
      </c>
      <c r="I23">
        <v>1</v>
      </c>
      <c r="J23">
        <v>0</v>
      </c>
      <c r="K23" t="s">
        <v>29</v>
      </c>
      <c r="L23" s="2">
        <v>25</v>
      </c>
      <c r="N23" s="9" t="s">
        <v>230</v>
      </c>
      <c r="O23">
        <v>0.78675317068580641</v>
      </c>
      <c r="P23">
        <v>46.66240615914743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</row>
    <row r="24" spans="1:21" x14ac:dyDescent="0.7">
      <c r="A24" t="s">
        <v>21</v>
      </c>
      <c r="B24">
        <v>0</v>
      </c>
      <c r="C24" t="s">
        <v>60</v>
      </c>
      <c r="D24" t="s">
        <v>10</v>
      </c>
      <c r="E24">
        <v>2016</v>
      </c>
      <c r="F24" s="2">
        <v>70000</v>
      </c>
      <c r="G24" s="2">
        <v>1600</v>
      </c>
      <c r="H24" t="s">
        <v>11</v>
      </c>
      <c r="I24">
        <v>1</v>
      </c>
      <c r="J24">
        <v>0</v>
      </c>
      <c r="K24" t="s">
        <v>42</v>
      </c>
      <c r="L24" s="2">
        <v>100</v>
      </c>
      <c r="N24" s="9" t="s">
        <v>208</v>
      </c>
      <c r="O24">
        <v>97.769139593890202</v>
      </c>
      <c r="P24">
        <v>159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</row>
    <row r="25" spans="1:21" x14ac:dyDescent="0.7">
      <c r="A25" t="s">
        <v>26</v>
      </c>
      <c r="B25">
        <v>0</v>
      </c>
      <c r="C25" t="s">
        <v>61</v>
      </c>
      <c r="D25" t="s">
        <v>20</v>
      </c>
      <c r="E25">
        <v>2018</v>
      </c>
      <c r="F25" s="2">
        <v>24000</v>
      </c>
      <c r="G25" s="2">
        <v>660</v>
      </c>
      <c r="H25" t="s">
        <v>11</v>
      </c>
      <c r="I25">
        <v>1</v>
      </c>
      <c r="J25">
        <v>0</v>
      </c>
      <c r="K25" t="s">
        <v>34</v>
      </c>
      <c r="L25" s="2">
        <v>75</v>
      </c>
      <c r="N25" s="11" t="s">
        <v>209</v>
      </c>
      <c r="O25" s="1">
        <v>1277283.5021618954</v>
      </c>
      <c r="P25" s="1">
        <v>346203.44362123712</v>
      </c>
      <c r="Q25" s="1" t="e">
        <v>#N/A</v>
      </c>
      <c r="R25" s="1" t="e">
        <v>#N/A</v>
      </c>
      <c r="S25" s="1" t="e">
        <v>#N/A</v>
      </c>
      <c r="T25" t="e">
        <v>#N/A</v>
      </c>
      <c r="U25" t="e">
        <v>#N/A</v>
      </c>
    </row>
    <row r="26" spans="1:21" x14ac:dyDescent="0.7">
      <c r="A26" t="s">
        <v>62</v>
      </c>
      <c r="B26">
        <v>1</v>
      </c>
      <c r="C26" t="s">
        <v>63</v>
      </c>
      <c r="D26" t="s">
        <v>10</v>
      </c>
      <c r="E26">
        <v>2019</v>
      </c>
      <c r="F26" s="2">
        <v>28000</v>
      </c>
      <c r="G26" s="2">
        <v>2000</v>
      </c>
      <c r="H26" t="s">
        <v>16</v>
      </c>
      <c r="I26">
        <v>0</v>
      </c>
      <c r="J26">
        <v>1</v>
      </c>
      <c r="K26" t="s">
        <v>17</v>
      </c>
      <c r="L26" s="2">
        <v>270</v>
      </c>
    </row>
    <row r="27" spans="1:21" x14ac:dyDescent="0.7">
      <c r="A27" t="s">
        <v>26</v>
      </c>
      <c r="B27">
        <v>0</v>
      </c>
      <c r="C27" t="s">
        <v>64</v>
      </c>
      <c r="D27" t="s">
        <v>59</v>
      </c>
      <c r="E27">
        <v>2013</v>
      </c>
      <c r="F27" s="2">
        <v>90000</v>
      </c>
      <c r="G27" s="2">
        <v>1800</v>
      </c>
      <c r="H27" t="s">
        <v>11</v>
      </c>
      <c r="I27">
        <v>1</v>
      </c>
      <c r="J27">
        <v>0</v>
      </c>
      <c r="K27" t="s">
        <v>29</v>
      </c>
      <c r="L27" s="2">
        <v>35</v>
      </c>
      <c r="N27" s="41" t="s">
        <v>206</v>
      </c>
      <c r="O27" s="41" t="s">
        <v>207</v>
      </c>
    </row>
    <row r="28" spans="1:21" x14ac:dyDescent="0.7">
      <c r="A28" t="s">
        <v>48</v>
      </c>
      <c r="B28">
        <v>0</v>
      </c>
      <c r="C28" t="s">
        <v>65</v>
      </c>
      <c r="D28" t="s">
        <v>47</v>
      </c>
      <c r="E28">
        <v>2018</v>
      </c>
      <c r="F28" s="2">
        <v>40000</v>
      </c>
      <c r="G28" s="2">
        <v>1500</v>
      </c>
      <c r="H28" t="s">
        <v>11</v>
      </c>
      <c r="I28">
        <v>1</v>
      </c>
      <c r="J28">
        <v>0</v>
      </c>
      <c r="K28" t="s">
        <v>17</v>
      </c>
      <c r="L28" s="2">
        <v>160</v>
      </c>
      <c r="N28" s="19">
        <f>COUNT(L2:L167)</f>
        <v>166</v>
      </c>
      <c r="O28" s="19">
        <f>COUNTA(B1,E1:G1,I1:J1)</f>
        <v>6</v>
      </c>
    </row>
    <row r="29" spans="1:21" x14ac:dyDescent="0.7">
      <c r="A29" t="s">
        <v>21</v>
      </c>
      <c r="B29">
        <v>0</v>
      </c>
      <c r="C29" t="s">
        <v>66</v>
      </c>
      <c r="D29" t="s">
        <v>36</v>
      </c>
      <c r="E29">
        <v>2016</v>
      </c>
      <c r="F29" s="2">
        <v>60000</v>
      </c>
      <c r="G29" s="2">
        <v>3700</v>
      </c>
      <c r="H29" t="s">
        <v>33</v>
      </c>
      <c r="I29">
        <v>0</v>
      </c>
      <c r="J29">
        <v>0</v>
      </c>
      <c r="K29" t="s">
        <v>34</v>
      </c>
      <c r="L29" s="2">
        <v>250</v>
      </c>
      <c r="N29" s="42" t="s">
        <v>204</v>
      </c>
      <c r="O29" s="29"/>
    </row>
    <row r="30" spans="1:21" x14ac:dyDescent="0.7">
      <c r="A30" t="s">
        <v>48</v>
      </c>
      <c r="B30">
        <v>0</v>
      </c>
      <c r="C30" t="s">
        <v>67</v>
      </c>
      <c r="D30" t="s">
        <v>52</v>
      </c>
      <c r="E30">
        <v>2018</v>
      </c>
      <c r="F30" s="2">
        <v>22000</v>
      </c>
      <c r="G30" s="2">
        <v>660</v>
      </c>
      <c r="H30" t="s">
        <v>11</v>
      </c>
      <c r="I30">
        <v>1</v>
      </c>
      <c r="J30">
        <v>0</v>
      </c>
      <c r="K30" t="s">
        <v>68</v>
      </c>
      <c r="L30" s="2">
        <v>90</v>
      </c>
      <c r="N30" s="38">
        <f>SQRT(P25/N28)</f>
        <v>45.66796375339004</v>
      </c>
    </row>
    <row r="31" spans="1:21" x14ac:dyDescent="0.7">
      <c r="A31" t="s">
        <v>69</v>
      </c>
      <c r="B31">
        <v>1</v>
      </c>
      <c r="C31" t="s">
        <v>70</v>
      </c>
      <c r="D31" t="s">
        <v>10</v>
      </c>
      <c r="E31">
        <v>2018</v>
      </c>
      <c r="F31" s="2">
        <v>36000</v>
      </c>
      <c r="G31" s="2">
        <v>2500</v>
      </c>
      <c r="H31" t="s">
        <v>16</v>
      </c>
      <c r="I31">
        <v>0</v>
      </c>
      <c r="J31">
        <v>1</v>
      </c>
      <c r="K31" t="s">
        <v>71</v>
      </c>
      <c r="L31" s="2">
        <v>290</v>
      </c>
    </row>
    <row r="32" spans="1:21" x14ac:dyDescent="0.7">
      <c r="A32" t="s">
        <v>48</v>
      </c>
      <c r="B32">
        <v>0</v>
      </c>
      <c r="C32" t="s">
        <v>72</v>
      </c>
      <c r="D32" t="s">
        <v>47</v>
      </c>
      <c r="E32">
        <v>2017</v>
      </c>
      <c r="F32" s="2">
        <v>48000</v>
      </c>
      <c r="G32" s="2">
        <v>1300</v>
      </c>
      <c r="H32" t="s">
        <v>11</v>
      </c>
      <c r="I32">
        <v>1</v>
      </c>
      <c r="J32">
        <v>0</v>
      </c>
      <c r="K32" t="s">
        <v>73</v>
      </c>
      <c r="L32" s="2">
        <v>150</v>
      </c>
      <c r="N32" s="28" t="s">
        <v>205</v>
      </c>
      <c r="O32" s="29"/>
    </row>
    <row r="33" spans="1:15" x14ac:dyDescent="0.7">
      <c r="A33" t="s">
        <v>48</v>
      </c>
      <c r="B33">
        <v>0</v>
      </c>
      <c r="C33" t="s">
        <v>49</v>
      </c>
      <c r="D33" t="s">
        <v>47</v>
      </c>
      <c r="E33">
        <v>2008</v>
      </c>
      <c r="F33" s="2">
        <v>150000</v>
      </c>
      <c r="G33" s="2">
        <v>1300</v>
      </c>
      <c r="H33" t="s">
        <v>11</v>
      </c>
      <c r="I33">
        <v>1</v>
      </c>
      <c r="J33">
        <v>0</v>
      </c>
      <c r="K33" t="s">
        <v>29</v>
      </c>
      <c r="L33" s="2">
        <v>30</v>
      </c>
      <c r="N33" s="39">
        <f>1-(1-O23)*(N28-1)/(N28-O28-1)</f>
        <v>0.77870612052300658</v>
      </c>
      <c r="O33" s="40"/>
    </row>
    <row r="34" spans="1:15" x14ac:dyDescent="0.7">
      <c r="A34" t="s">
        <v>21</v>
      </c>
      <c r="B34">
        <v>0</v>
      </c>
      <c r="C34" t="s">
        <v>74</v>
      </c>
      <c r="D34" t="s">
        <v>15</v>
      </c>
      <c r="E34">
        <v>2019</v>
      </c>
      <c r="F34" s="2">
        <v>30000</v>
      </c>
      <c r="G34" s="2">
        <v>3500</v>
      </c>
      <c r="H34" t="s">
        <v>11</v>
      </c>
      <c r="I34">
        <v>1</v>
      </c>
      <c r="J34">
        <v>0</v>
      </c>
      <c r="K34" t="s">
        <v>75</v>
      </c>
      <c r="L34" s="2">
        <v>220</v>
      </c>
    </row>
    <row r="35" spans="1:15" x14ac:dyDescent="0.7">
      <c r="A35" t="s">
        <v>13</v>
      </c>
      <c r="B35">
        <v>0</v>
      </c>
      <c r="C35" t="s">
        <v>76</v>
      </c>
      <c r="D35" t="s">
        <v>36</v>
      </c>
      <c r="E35">
        <v>2017</v>
      </c>
      <c r="F35" s="2">
        <v>40000</v>
      </c>
      <c r="G35" s="2">
        <v>2000</v>
      </c>
      <c r="H35" t="s">
        <v>33</v>
      </c>
      <c r="I35">
        <v>0</v>
      </c>
      <c r="J35">
        <v>0</v>
      </c>
      <c r="K35" t="s">
        <v>40</v>
      </c>
      <c r="L35" s="2">
        <v>120</v>
      </c>
    </row>
    <row r="36" spans="1:15" x14ac:dyDescent="0.7">
      <c r="A36" t="s">
        <v>21</v>
      </c>
      <c r="B36">
        <v>0</v>
      </c>
      <c r="C36" t="s">
        <v>77</v>
      </c>
      <c r="D36" t="s">
        <v>57</v>
      </c>
      <c r="E36">
        <v>2016</v>
      </c>
      <c r="F36" s="2">
        <v>60000</v>
      </c>
      <c r="G36" s="2">
        <v>2500</v>
      </c>
      <c r="H36" t="s">
        <v>11</v>
      </c>
      <c r="I36">
        <v>1</v>
      </c>
      <c r="J36">
        <v>0</v>
      </c>
      <c r="K36" t="s">
        <v>78</v>
      </c>
      <c r="L36" s="2">
        <v>150</v>
      </c>
    </row>
    <row r="37" spans="1:15" x14ac:dyDescent="0.7">
      <c r="A37" t="s">
        <v>79</v>
      </c>
      <c r="B37">
        <v>0</v>
      </c>
      <c r="C37" t="s">
        <v>80</v>
      </c>
      <c r="D37" t="s">
        <v>52</v>
      </c>
      <c r="E37">
        <v>2019</v>
      </c>
      <c r="F37" s="2">
        <v>18000</v>
      </c>
      <c r="G37" s="2">
        <v>660</v>
      </c>
      <c r="H37" t="s">
        <v>11</v>
      </c>
      <c r="I37">
        <v>1</v>
      </c>
      <c r="J37">
        <v>0</v>
      </c>
      <c r="K37" t="s">
        <v>71</v>
      </c>
      <c r="L37" s="2">
        <v>80</v>
      </c>
    </row>
    <row r="38" spans="1:15" x14ac:dyDescent="0.7">
      <c r="A38" t="s">
        <v>21</v>
      </c>
      <c r="B38">
        <v>0</v>
      </c>
      <c r="C38" t="s">
        <v>60</v>
      </c>
      <c r="D38" t="s">
        <v>10</v>
      </c>
      <c r="E38">
        <v>2016</v>
      </c>
      <c r="F38" s="2">
        <v>70000</v>
      </c>
      <c r="G38" s="2">
        <v>1600</v>
      </c>
      <c r="H38" t="s">
        <v>11</v>
      </c>
      <c r="I38">
        <v>1</v>
      </c>
      <c r="J38">
        <v>0</v>
      </c>
      <c r="K38" t="s">
        <v>42</v>
      </c>
      <c r="L38" s="2">
        <v>100</v>
      </c>
    </row>
    <row r="39" spans="1:15" x14ac:dyDescent="0.7">
      <c r="A39" t="s">
        <v>26</v>
      </c>
      <c r="B39">
        <v>0</v>
      </c>
      <c r="C39" t="s">
        <v>81</v>
      </c>
      <c r="D39" t="s">
        <v>57</v>
      </c>
      <c r="E39">
        <v>2012</v>
      </c>
      <c r="F39" s="2">
        <v>100000</v>
      </c>
      <c r="G39" s="2">
        <v>2000</v>
      </c>
      <c r="H39" t="s">
        <v>11</v>
      </c>
      <c r="I39">
        <v>1</v>
      </c>
      <c r="J39">
        <v>0</v>
      </c>
      <c r="K39" t="s">
        <v>29</v>
      </c>
      <c r="L39" s="2">
        <v>32</v>
      </c>
    </row>
    <row r="40" spans="1:15" x14ac:dyDescent="0.7">
      <c r="A40" t="s">
        <v>48</v>
      </c>
      <c r="B40">
        <v>0</v>
      </c>
      <c r="C40" t="s">
        <v>82</v>
      </c>
      <c r="D40" t="s">
        <v>10</v>
      </c>
      <c r="E40">
        <v>2020</v>
      </c>
      <c r="F40" s="2">
        <v>20000</v>
      </c>
      <c r="G40" s="2">
        <v>1800</v>
      </c>
      <c r="H40" t="s">
        <v>11</v>
      </c>
      <c r="I40">
        <v>1</v>
      </c>
      <c r="J40">
        <v>0</v>
      </c>
      <c r="K40" t="s">
        <v>29</v>
      </c>
      <c r="L40" s="2">
        <v>70</v>
      </c>
    </row>
    <row r="41" spans="1:15" x14ac:dyDescent="0.7">
      <c r="A41" t="s">
        <v>62</v>
      </c>
      <c r="B41">
        <v>1</v>
      </c>
      <c r="C41" t="s">
        <v>83</v>
      </c>
      <c r="D41" t="s">
        <v>10</v>
      </c>
      <c r="E41">
        <v>2016</v>
      </c>
      <c r="F41" s="2">
        <v>58000</v>
      </c>
      <c r="G41" s="2">
        <v>2000</v>
      </c>
      <c r="H41" t="s">
        <v>16</v>
      </c>
      <c r="I41">
        <v>0</v>
      </c>
      <c r="J41">
        <v>1</v>
      </c>
      <c r="K41" t="s">
        <v>40</v>
      </c>
      <c r="L41" s="2">
        <v>240</v>
      </c>
    </row>
    <row r="42" spans="1:15" x14ac:dyDescent="0.7">
      <c r="A42" t="s">
        <v>84</v>
      </c>
      <c r="B42">
        <v>1</v>
      </c>
      <c r="C42" t="s">
        <v>85</v>
      </c>
      <c r="D42" t="s">
        <v>10</v>
      </c>
      <c r="E42">
        <v>2019</v>
      </c>
      <c r="F42" s="2">
        <v>30000</v>
      </c>
      <c r="G42" s="2">
        <v>2000</v>
      </c>
      <c r="H42" t="s">
        <v>16</v>
      </c>
      <c r="I42">
        <v>0</v>
      </c>
      <c r="J42">
        <v>1</v>
      </c>
      <c r="K42" t="s">
        <v>68</v>
      </c>
      <c r="L42" s="2">
        <v>260</v>
      </c>
    </row>
    <row r="43" spans="1:15" x14ac:dyDescent="0.7">
      <c r="A43" t="s">
        <v>8</v>
      </c>
      <c r="B43">
        <v>0</v>
      </c>
      <c r="C43" t="s">
        <v>86</v>
      </c>
      <c r="D43" t="s">
        <v>15</v>
      </c>
      <c r="E43">
        <v>2017</v>
      </c>
      <c r="F43" s="2">
        <v>40000</v>
      </c>
      <c r="G43" s="2">
        <v>1600</v>
      </c>
      <c r="H43" t="s">
        <v>11</v>
      </c>
      <c r="I43">
        <v>1</v>
      </c>
      <c r="J43">
        <v>0</v>
      </c>
      <c r="K43" t="s">
        <v>12</v>
      </c>
      <c r="L43" s="2">
        <v>130</v>
      </c>
    </row>
    <row r="44" spans="1:15" x14ac:dyDescent="0.7">
      <c r="A44" t="s">
        <v>48</v>
      </c>
      <c r="B44">
        <v>0</v>
      </c>
      <c r="C44" t="s">
        <v>87</v>
      </c>
      <c r="D44" t="s">
        <v>52</v>
      </c>
      <c r="E44">
        <v>2017</v>
      </c>
      <c r="F44" s="2">
        <v>25000</v>
      </c>
      <c r="G44" s="2">
        <v>660</v>
      </c>
      <c r="H44" t="s">
        <v>11</v>
      </c>
      <c r="I44">
        <v>1</v>
      </c>
      <c r="J44">
        <v>0</v>
      </c>
      <c r="K44" t="s">
        <v>40</v>
      </c>
      <c r="L44" s="2">
        <v>85</v>
      </c>
    </row>
    <row r="45" spans="1:15" x14ac:dyDescent="0.7">
      <c r="A45" t="s">
        <v>48</v>
      </c>
      <c r="B45">
        <v>0</v>
      </c>
      <c r="C45" t="s">
        <v>88</v>
      </c>
      <c r="D45" t="s">
        <v>15</v>
      </c>
      <c r="E45">
        <v>2017</v>
      </c>
      <c r="F45" s="2">
        <v>50000</v>
      </c>
      <c r="G45" s="2">
        <v>1800</v>
      </c>
      <c r="H45" t="s">
        <v>11</v>
      </c>
      <c r="I45">
        <v>1</v>
      </c>
      <c r="J45">
        <v>0</v>
      </c>
      <c r="K45" t="s">
        <v>73</v>
      </c>
      <c r="L45" s="2">
        <v>150</v>
      </c>
    </row>
    <row r="46" spans="1:15" x14ac:dyDescent="0.7">
      <c r="A46" t="s">
        <v>18</v>
      </c>
      <c r="B46">
        <v>0</v>
      </c>
      <c r="C46" t="s">
        <v>89</v>
      </c>
      <c r="D46" t="s">
        <v>47</v>
      </c>
      <c r="E46">
        <v>2007</v>
      </c>
      <c r="F46" s="2">
        <v>180000</v>
      </c>
      <c r="G46" s="2">
        <v>1200</v>
      </c>
      <c r="H46" t="s">
        <v>33</v>
      </c>
      <c r="I46">
        <v>0</v>
      </c>
      <c r="J46">
        <v>0</v>
      </c>
      <c r="K46" t="s">
        <v>29</v>
      </c>
      <c r="L46" s="2">
        <v>20</v>
      </c>
    </row>
    <row r="47" spans="1:15" x14ac:dyDescent="0.7">
      <c r="A47" t="s">
        <v>26</v>
      </c>
      <c r="B47">
        <v>0</v>
      </c>
      <c r="C47" t="s">
        <v>64</v>
      </c>
      <c r="D47" t="s">
        <v>59</v>
      </c>
      <c r="E47">
        <v>2017</v>
      </c>
      <c r="F47" s="2">
        <v>45000</v>
      </c>
      <c r="G47" s="2">
        <v>1800</v>
      </c>
      <c r="H47" t="s">
        <v>11</v>
      </c>
      <c r="I47">
        <v>1</v>
      </c>
      <c r="J47">
        <v>0</v>
      </c>
      <c r="K47" t="s">
        <v>90</v>
      </c>
      <c r="L47" s="2">
        <v>180</v>
      </c>
    </row>
    <row r="48" spans="1:15" x14ac:dyDescent="0.7">
      <c r="A48" t="s">
        <v>21</v>
      </c>
      <c r="B48">
        <v>0</v>
      </c>
      <c r="C48" t="s">
        <v>60</v>
      </c>
      <c r="D48" t="s">
        <v>47</v>
      </c>
      <c r="E48">
        <v>2012</v>
      </c>
      <c r="F48" s="2">
        <v>100000</v>
      </c>
      <c r="G48" s="2">
        <v>1500</v>
      </c>
      <c r="H48" t="s">
        <v>16</v>
      </c>
      <c r="I48">
        <v>0</v>
      </c>
      <c r="J48">
        <v>1</v>
      </c>
      <c r="K48" t="s">
        <v>29</v>
      </c>
      <c r="L48" s="2">
        <v>25</v>
      </c>
    </row>
    <row r="49" spans="1:12" x14ac:dyDescent="0.7">
      <c r="A49" t="s">
        <v>91</v>
      </c>
      <c r="B49">
        <v>1</v>
      </c>
      <c r="C49" t="s">
        <v>92</v>
      </c>
      <c r="D49" t="s">
        <v>15</v>
      </c>
      <c r="E49">
        <v>2018</v>
      </c>
      <c r="F49" s="2">
        <v>32000</v>
      </c>
      <c r="G49" s="2">
        <v>3000</v>
      </c>
      <c r="H49" t="s">
        <v>16</v>
      </c>
      <c r="I49">
        <v>0</v>
      </c>
      <c r="J49">
        <v>1</v>
      </c>
      <c r="K49" t="s">
        <v>75</v>
      </c>
      <c r="L49" s="2">
        <v>360</v>
      </c>
    </row>
    <row r="50" spans="1:12" x14ac:dyDescent="0.7">
      <c r="A50" t="s">
        <v>35</v>
      </c>
      <c r="B50">
        <v>1</v>
      </c>
      <c r="C50" t="s">
        <v>93</v>
      </c>
      <c r="D50" t="s">
        <v>15</v>
      </c>
      <c r="E50">
        <v>2019</v>
      </c>
      <c r="F50" s="2">
        <v>22000</v>
      </c>
      <c r="G50" s="2">
        <v>3000</v>
      </c>
      <c r="H50" t="s">
        <v>16</v>
      </c>
      <c r="I50">
        <v>0</v>
      </c>
      <c r="J50">
        <v>1</v>
      </c>
      <c r="K50" t="s">
        <v>94</v>
      </c>
      <c r="L50" s="2">
        <v>380</v>
      </c>
    </row>
    <row r="51" spans="1:12" x14ac:dyDescent="0.7">
      <c r="A51" t="s">
        <v>35</v>
      </c>
      <c r="B51">
        <v>1</v>
      </c>
      <c r="C51" t="s">
        <v>95</v>
      </c>
      <c r="D51" t="s">
        <v>15</v>
      </c>
      <c r="E51">
        <v>2016</v>
      </c>
      <c r="F51" s="2">
        <v>55000</v>
      </c>
      <c r="G51" s="2">
        <v>2000</v>
      </c>
      <c r="H51" t="s">
        <v>16</v>
      </c>
      <c r="I51">
        <v>0</v>
      </c>
      <c r="J51">
        <v>1</v>
      </c>
      <c r="K51" t="s">
        <v>25</v>
      </c>
      <c r="L51" s="2">
        <v>320</v>
      </c>
    </row>
    <row r="52" spans="1:12" x14ac:dyDescent="0.7">
      <c r="A52" t="s">
        <v>21</v>
      </c>
      <c r="B52">
        <v>0</v>
      </c>
      <c r="C52" t="s">
        <v>96</v>
      </c>
      <c r="D52" t="s">
        <v>10</v>
      </c>
      <c r="E52">
        <v>2018</v>
      </c>
      <c r="F52" s="2">
        <v>40000</v>
      </c>
      <c r="G52" s="2">
        <v>3500</v>
      </c>
      <c r="H52" t="s">
        <v>16</v>
      </c>
      <c r="I52">
        <v>0</v>
      </c>
      <c r="J52">
        <v>1</v>
      </c>
      <c r="K52" t="s">
        <v>23</v>
      </c>
      <c r="L52" s="2">
        <v>240</v>
      </c>
    </row>
    <row r="53" spans="1:12" x14ac:dyDescent="0.7">
      <c r="A53" t="s">
        <v>18</v>
      </c>
      <c r="B53">
        <v>0</v>
      </c>
      <c r="C53" t="s">
        <v>89</v>
      </c>
      <c r="D53" t="s">
        <v>47</v>
      </c>
      <c r="E53">
        <v>2018</v>
      </c>
      <c r="F53" s="2">
        <v>35000</v>
      </c>
      <c r="G53" s="2">
        <v>1200</v>
      </c>
      <c r="H53" t="s">
        <v>16</v>
      </c>
      <c r="I53">
        <v>0</v>
      </c>
      <c r="J53">
        <v>1</v>
      </c>
      <c r="K53" t="s">
        <v>94</v>
      </c>
      <c r="L53" s="2">
        <v>95</v>
      </c>
    </row>
    <row r="54" spans="1:12" x14ac:dyDescent="0.7">
      <c r="A54" t="s">
        <v>13</v>
      </c>
      <c r="B54">
        <v>0</v>
      </c>
      <c r="C54" t="s">
        <v>45</v>
      </c>
      <c r="D54" t="s">
        <v>20</v>
      </c>
      <c r="E54">
        <v>2019</v>
      </c>
      <c r="F54" s="2">
        <v>25000</v>
      </c>
      <c r="G54" s="2">
        <v>1300</v>
      </c>
      <c r="H54" t="s">
        <v>33</v>
      </c>
      <c r="I54">
        <v>0</v>
      </c>
      <c r="J54">
        <v>0</v>
      </c>
      <c r="K54" t="s">
        <v>71</v>
      </c>
      <c r="L54" s="2">
        <v>100</v>
      </c>
    </row>
    <row r="55" spans="1:12" x14ac:dyDescent="0.7">
      <c r="A55" t="s">
        <v>48</v>
      </c>
      <c r="B55">
        <v>0</v>
      </c>
      <c r="C55" t="s">
        <v>97</v>
      </c>
      <c r="D55" t="s">
        <v>28</v>
      </c>
      <c r="E55">
        <v>2017</v>
      </c>
      <c r="F55" s="2">
        <v>25000</v>
      </c>
      <c r="G55" s="2">
        <v>660</v>
      </c>
      <c r="H55" t="s">
        <v>33</v>
      </c>
      <c r="I55">
        <v>0</v>
      </c>
      <c r="J55">
        <v>0</v>
      </c>
      <c r="K55" t="s">
        <v>23</v>
      </c>
      <c r="L55" s="2">
        <v>68</v>
      </c>
    </row>
    <row r="56" spans="1:12" x14ac:dyDescent="0.7">
      <c r="A56" t="s">
        <v>48</v>
      </c>
      <c r="B56">
        <v>0</v>
      </c>
      <c r="C56" t="s">
        <v>98</v>
      </c>
      <c r="D56" t="s">
        <v>47</v>
      </c>
      <c r="E56">
        <v>2015</v>
      </c>
      <c r="F56" s="2">
        <v>70000</v>
      </c>
      <c r="G56" s="2">
        <v>1500</v>
      </c>
      <c r="H56" t="s">
        <v>11</v>
      </c>
      <c r="I56">
        <v>1</v>
      </c>
      <c r="J56">
        <v>0</v>
      </c>
      <c r="K56" t="s">
        <v>99</v>
      </c>
      <c r="L56" s="2">
        <v>130</v>
      </c>
    </row>
    <row r="57" spans="1:12" x14ac:dyDescent="0.7">
      <c r="A57" t="s">
        <v>18</v>
      </c>
      <c r="B57">
        <v>0</v>
      </c>
      <c r="C57" t="s">
        <v>100</v>
      </c>
      <c r="D57" t="s">
        <v>52</v>
      </c>
      <c r="E57">
        <v>2017</v>
      </c>
      <c r="F57" s="2">
        <v>26000</v>
      </c>
      <c r="G57" s="2">
        <v>660</v>
      </c>
      <c r="H57" t="s">
        <v>11</v>
      </c>
      <c r="I57">
        <v>1</v>
      </c>
      <c r="J57">
        <v>0</v>
      </c>
      <c r="K57" t="s">
        <v>73</v>
      </c>
      <c r="L57" s="2">
        <v>85</v>
      </c>
    </row>
    <row r="58" spans="1:12" x14ac:dyDescent="0.7">
      <c r="A58" t="s">
        <v>26</v>
      </c>
      <c r="B58">
        <v>0</v>
      </c>
      <c r="C58" t="s">
        <v>64</v>
      </c>
      <c r="D58" t="s">
        <v>59</v>
      </c>
      <c r="E58">
        <v>2019</v>
      </c>
      <c r="F58" s="2">
        <v>25000</v>
      </c>
      <c r="G58" s="2">
        <v>1800</v>
      </c>
      <c r="H58" t="s">
        <v>11</v>
      </c>
      <c r="I58">
        <v>1</v>
      </c>
      <c r="J58">
        <v>0</v>
      </c>
      <c r="K58" t="s">
        <v>29</v>
      </c>
      <c r="L58" s="2">
        <v>60</v>
      </c>
    </row>
    <row r="59" spans="1:12" x14ac:dyDescent="0.7">
      <c r="A59" t="s">
        <v>79</v>
      </c>
      <c r="B59">
        <v>0</v>
      </c>
      <c r="C59" t="s">
        <v>101</v>
      </c>
      <c r="D59" t="s">
        <v>52</v>
      </c>
      <c r="E59">
        <v>2017</v>
      </c>
      <c r="F59" s="2">
        <v>28000</v>
      </c>
      <c r="G59" s="2">
        <v>660</v>
      </c>
      <c r="H59" t="s">
        <v>11</v>
      </c>
      <c r="I59">
        <v>1</v>
      </c>
      <c r="J59">
        <v>0</v>
      </c>
      <c r="K59" t="s">
        <v>90</v>
      </c>
      <c r="L59" s="2">
        <v>80</v>
      </c>
    </row>
    <row r="60" spans="1:12" x14ac:dyDescent="0.7">
      <c r="A60" t="s">
        <v>26</v>
      </c>
      <c r="B60">
        <v>0</v>
      </c>
      <c r="C60" t="s">
        <v>102</v>
      </c>
      <c r="D60" t="s">
        <v>10</v>
      </c>
      <c r="E60">
        <v>2016</v>
      </c>
      <c r="F60" s="2">
        <v>48000</v>
      </c>
      <c r="G60" s="2">
        <v>2500</v>
      </c>
      <c r="H60" t="s">
        <v>16</v>
      </c>
      <c r="I60">
        <v>0</v>
      </c>
      <c r="J60">
        <v>1</v>
      </c>
      <c r="K60" t="s">
        <v>75</v>
      </c>
      <c r="L60" s="2">
        <v>180</v>
      </c>
    </row>
    <row r="61" spans="1:12" x14ac:dyDescent="0.7">
      <c r="A61" t="s">
        <v>48</v>
      </c>
      <c r="B61">
        <v>0</v>
      </c>
      <c r="C61" t="s">
        <v>103</v>
      </c>
      <c r="D61" t="s">
        <v>52</v>
      </c>
      <c r="E61">
        <v>2017</v>
      </c>
      <c r="F61" s="2">
        <v>40000</v>
      </c>
      <c r="G61" s="2">
        <v>660</v>
      </c>
      <c r="H61" t="s">
        <v>11</v>
      </c>
      <c r="I61">
        <v>1</v>
      </c>
      <c r="J61">
        <v>0</v>
      </c>
      <c r="K61" t="s">
        <v>23</v>
      </c>
      <c r="L61" s="2">
        <v>90</v>
      </c>
    </row>
    <row r="62" spans="1:12" x14ac:dyDescent="0.7">
      <c r="A62" t="s">
        <v>79</v>
      </c>
      <c r="B62">
        <v>0</v>
      </c>
      <c r="C62" t="s">
        <v>104</v>
      </c>
      <c r="D62" t="s">
        <v>20</v>
      </c>
      <c r="E62">
        <v>2018</v>
      </c>
      <c r="F62" s="2">
        <v>25000</v>
      </c>
      <c r="G62" s="2">
        <v>660</v>
      </c>
      <c r="H62" t="s">
        <v>11</v>
      </c>
      <c r="I62">
        <v>1</v>
      </c>
      <c r="J62">
        <v>0</v>
      </c>
      <c r="K62" t="s">
        <v>54</v>
      </c>
      <c r="L62" s="2">
        <v>75</v>
      </c>
    </row>
    <row r="63" spans="1:12" x14ac:dyDescent="0.7">
      <c r="A63" t="s">
        <v>18</v>
      </c>
      <c r="B63">
        <v>0</v>
      </c>
      <c r="C63" t="s">
        <v>100</v>
      </c>
      <c r="D63" t="s">
        <v>52</v>
      </c>
      <c r="E63">
        <v>2018</v>
      </c>
      <c r="F63" s="2">
        <v>38000</v>
      </c>
      <c r="G63" s="2">
        <v>660</v>
      </c>
      <c r="H63" t="s">
        <v>11</v>
      </c>
      <c r="I63">
        <v>1</v>
      </c>
      <c r="J63">
        <v>0</v>
      </c>
      <c r="K63" t="s">
        <v>25</v>
      </c>
      <c r="L63" s="2">
        <v>95</v>
      </c>
    </row>
    <row r="64" spans="1:12" x14ac:dyDescent="0.7">
      <c r="A64" t="s">
        <v>48</v>
      </c>
      <c r="B64">
        <v>0</v>
      </c>
      <c r="C64" t="s">
        <v>105</v>
      </c>
      <c r="D64" t="s">
        <v>28</v>
      </c>
      <c r="E64">
        <v>2019</v>
      </c>
      <c r="F64" s="2">
        <v>20000</v>
      </c>
      <c r="G64" s="2">
        <v>660</v>
      </c>
      <c r="H64" t="s">
        <v>11</v>
      </c>
      <c r="I64">
        <v>1</v>
      </c>
      <c r="J64">
        <v>0</v>
      </c>
      <c r="K64" t="s">
        <v>94</v>
      </c>
      <c r="L64" s="2">
        <v>78</v>
      </c>
    </row>
    <row r="65" spans="1:12" x14ac:dyDescent="0.7">
      <c r="A65" t="s">
        <v>26</v>
      </c>
      <c r="B65">
        <v>0</v>
      </c>
      <c r="C65" t="s">
        <v>106</v>
      </c>
      <c r="D65" t="s">
        <v>20</v>
      </c>
      <c r="E65">
        <v>2018</v>
      </c>
      <c r="F65" s="2">
        <v>40000</v>
      </c>
      <c r="G65" s="2">
        <v>1500</v>
      </c>
      <c r="H65" t="s">
        <v>11</v>
      </c>
      <c r="I65">
        <v>1</v>
      </c>
      <c r="J65">
        <v>0</v>
      </c>
      <c r="K65" t="s">
        <v>68</v>
      </c>
      <c r="L65" s="2">
        <v>150</v>
      </c>
    </row>
    <row r="66" spans="1:12" x14ac:dyDescent="0.7">
      <c r="A66" t="s">
        <v>48</v>
      </c>
      <c r="B66">
        <v>0</v>
      </c>
      <c r="C66" t="s">
        <v>65</v>
      </c>
      <c r="D66" t="s">
        <v>52</v>
      </c>
      <c r="E66">
        <v>2011</v>
      </c>
      <c r="F66" s="2">
        <v>110000</v>
      </c>
      <c r="G66" s="2">
        <v>1500</v>
      </c>
      <c r="H66" t="s">
        <v>11</v>
      </c>
      <c r="I66">
        <v>1</v>
      </c>
      <c r="J66">
        <v>0</v>
      </c>
      <c r="K66" t="s">
        <v>29</v>
      </c>
      <c r="L66" s="2">
        <v>20</v>
      </c>
    </row>
    <row r="67" spans="1:12" x14ac:dyDescent="0.7">
      <c r="A67" t="s">
        <v>107</v>
      </c>
      <c r="B67">
        <v>0</v>
      </c>
      <c r="C67" t="s">
        <v>108</v>
      </c>
      <c r="D67" t="s">
        <v>15</v>
      </c>
      <c r="E67">
        <v>2020</v>
      </c>
      <c r="F67" s="2">
        <v>15000</v>
      </c>
      <c r="G67" s="2">
        <v>3500</v>
      </c>
      <c r="H67" t="s">
        <v>11</v>
      </c>
      <c r="I67">
        <v>1</v>
      </c>
      <c r="J67">
        <v>0</v>
      </c>
      <c r="K67" t="s">
        <v>94</v>
      </c>
      <c r="L67" s="2">
        <v>280</v>
      </c>
    </row>
    <row r="68" spans="1:12" x14ac:dyDescent="0.7">
      <c r="A68" t="s">
        <v>48</v>
      </c>
      <c r="B68">
        <v>0</v>
      </c>
      <c r="C68" t="s">
        <v>109</v>
      </c>
      <c r="D68" t="s">
        <v>57</v>
      </c>
      <c r="E68">
        <v>2015</v>
      </c>
      <c r="F68" s="2">
        <v>75000</v>
      </c>
      <c r="G68" s="2">
        <v>2000</v>
      </c>
      <c r="H68" t="s">
        <v>11</v>
      </c>
      <c r="I68">
        <v>1</v>
      </c>
      <c r="J68">
        <v>0</v>
      </c>
      <c r="K68" t="s">
        <v>54</v>
      </c>
      <c r="L68" s="2">
        <v>140</v>
      </c>
    </row>
    <row r="69" spans="1:12" x14ac:dyDescent="0.7">
      <c r="A69" t="s">
        <v>21</v>
      </c>
      <c r="B69">
        <v>0</v>
      </c>
      <c r="C69" t="s">
        <v>110</v>
      </c>
      <c r="D69" t="s">
        <v>10</v>
      </c>
      <c r="E69">
        <v>2017</v>
      </c>
      <c r="F69" s="2">
        <v>52000</v>
      </c>
      <c r="G69" s="2">
        <v>2000</v>
      </c>
      <c r="H69" t="s">
        <v>11</v>
      </c>
      <c r="I69">
        <v>1</v>
      </c>
      <c r="J69">
        <v>0</v>
      </c>
      <c r="K69" t="s">
        <v>73</v>
      </c>
      <c r="L69" s="2">
        <v>140</v>
      </c>
    </row>
    <row r="70" spans="1:12" x14ac:dyDescent="0.7">
      <c r="A70" t="s">
        <v>26</v>
      </c>
      <c r="B70">
        <v>0</v>
      </c>
      <c r="C70" t="s">
        <v>111</v>
      </c>
      <c r="D70" t="s">
        <v>10</v>
      </c>
      <c r="E70">
        <v>2010</v>
      </c>
      <c r="F70" s="2">
        <v>120000</v>
      </c>
      <c r="G70" s="2">
        <v>1600</v>
      </c>
      <c r="H70" t="s">
        <v>33</v>
      </c>
      <c r="I70">
        <v>0</v>
      </c>
      <c r="J70">
        <v>0</v>
      </c>
      <c r="K70" t="s">
        <v>29</v>
      </c>
      <c r="L70" s="2">
        <v>40</v>
      </c>
    </row>
    <row r="71" spans="1:12" x14ac:dyDescent="0.7">
      <c r="A71" t="s">
        <v>112</v>
      </c>
      <c r="B71">
        <v>0</v>
      </c>
      <c r="C71" t="s">
        <v>113</v>
      </c>
      <c r="D71" t="s">
        <v>10</v>
      </c>
      <c r="E71">
        <v>2018</v>
      </c>
      <c r="F71" s="2">
        <v>30000</v>
      </c>
      <c r="G71" s="2">
        <v>2000</v>
      </c>
      <c r="H71" t="s">
        <v>16</v>
      </c>
      <c r="I71">
        <v>0</v>
      </c>
      <c r="J71">
        <v>1</v>
      </c>
      <c r="K71" t="s">
        <v>68</v>
      </c>
      <c r="L71" s="2">
        <v>250</v>
      </c>
    </row>
    <row r="72" spans="1:12" x14ac:dyDescent="0.7">
      <c r="A72" t="s">
        <v>48</v>
      </c>
      <c r="B72">
        <v>0</v>
      </c>
      <c r="C72" t="s">
        <v>114</v>
      </c>
      <c r="D72" t="s">
        <v>36</v>
      </c>
      <c r="E72">
        <v>2020</v>
      </c>
      <c r="F72" s="2">
        <v>15000</v>
      </c>
      <c r="G72" s="2">
        <v>2000</v>
      </c>
      <c r="H72" t="s">
        <v>33</v>
      </c>
      <c r="I72">
        <v>0</v>
      </c>
      <c r="J72">
        <v>0</v>
      </c>
      <c r="K72" t="s">
        <v>37</v>
      </c>
      <c r="L72" s="2">
        <v>280</v>
      </c>
    </row>
    <row r="73" spans="1:12" x14ac:dyDescent="0.7">
      <c r="A73" t="s">
        <v>48</v>
      </c>
      <c r="B73">
        <v>0</v>
      </c>
      <c r="C73" t="s">
        <v>103</v>
      </c>
      <c r="D73" t="s">
        <v>52</v>
      </c>
      <c r="E73">
        <v>2016</v>
      </c>
      <c r="F73" s="2">
        <v>50000</v>
      </c>
      <c r="G73" s="2">
        <v>660</v>
      </c>
      <c r="H73" t="s">
        <v>11</v>
      </c>
      <c r="I73">
        <v>1</v>
      </c>
      <c r="J73">
        <v>0</v>
      </c>
      <c r="K73" t="s">
        <v>73</v>
      </c>
      <c r="L73" s="2">
        <v>85</v>
      </c>
    </row>
    <row r="74" spans="1:12" x14ac:dyDescent="0.7">
      <c r="A74" t="s">
        <v>18</v>
      </c>
      <c r="B74">
        <v>0</v>
      </c>
      <c r="C74" t="s">
        <v>89</v>
      </c>
      <c r="D74" t="s">
        <v>47</v>
      </c>
      <c r="E74">
        <v>2018</v>
      </c>
      <c r="F74" s="2">
        <v>35000</v>
      </c>
      <c r="G74" s="2">
        <v>1200</v>
      </c>
      <c r="H74" t="s">
        <v>16</v>
      </c>
      <c r="I74">
        <v>0</v>
      </c>
      <c r="J74">
        <v>1</v>
      </c>
      <c r="K74" t="s">
        <v>94</v>
      </c>
      <c r="L74" s="2">
        <v>95</v>
      </c>
    </row>
    <row r="75" spans="1:12" x14ac:dyDescent="0.7">
      <c r="A75" t="s">
        <v>21</v>
      </c>
      <c r="B75">
        <v>0</v>
      </c>
      <c r="C75" t="s">
        <v>115</v>
      </c>
      <c r="D75" t="s">
        <v>15</v>
      </c>
      <c r="E75">
        <v>2018</v>
      </c>
      <c r="F75" s="2">
        <v>32000</v>
      </c>
      <c r="G75" s="2">
        <v>2000</v>
      </c>
      <c r="H75" t="s">
        <v>11</v>
      </c>
      <c r="I75">
        <v>1</v>
      </c>
      <c r="J75">
        <v>0</v>
      </c>
      <c r="K75" t="s">
        <v>90</v>
      </c>
      <c r="L75" s="2">
        <v>150</v>
      </c>
    </row>
    <row r="76" spans="1:12" x14ac:dyDescent="0.7">
      <c r="A76" t="s">
        <v>18</v>
      </c>
      <c r="B76">
        <v>0</v>
      </c>
      <c r="C76" t="s">
        <v>116</v>
      </c>
      <c r="D76" t="s">
        <v>15</v>
      </c>
      <c r="E76">
        <v>2018</v>
      </c>
      <c r="F76" s="2">
        <v>21000</v>
      </c>
      <c r="G76" s="2">
        <v>660</v>
      </c>
      <c r="H76" t="s">
        <v>33</v>
      </c>
      <c r="I76">
        <v>0</v>
      </c>
      <c r="J76">
        <v>0</v>
      </c>
      <c r="K76" t="s">
        <v>40</v>
      </c>
      <c r="L76" s="2">
        <v>88</v>
      </c>
    </row>
    <row r="77" spans="1:12" x14ac:dyDescent="0.7">
      <c r="A77" t="s">
        <v>48</v>
      </c>
      <c r="B77">
        <v>0</v>
      </c>
      <c r="C77" t="s">
        <v>82</v>
      </c>
      <c r="D77" t="s">
        <v>10</v>
      </c>
      <c r="E77">
        <v>2016</v>
      </c>
      <c r="F77" s="2">
        <v>65000</v>
      </c>
      <c r="G77" s="2">
        <v>1500</v>
      </c>
      <c r="H77" t="s">
        <v>11</v>
      </c>
      <c r="I77">
        <v>1</v>
      </c>
      <c r="J77">
        <v>0</v>
      </c>
      <c r="K77" t="s">
        <v>73</v>
      </c>
      <c r="L77" s="2">
        <v>110</v>
      </c>
    </row>
    <row r="78" spans="1:12" x14ac:dyDescent="0.7">
      <c r="A78" t="s">
        <v>48</v>
      </c>
      <c r="B78">
        <v>0</v>
      </c>
      <c r="C78" t="s">
        <v>103</v>
      </c>
      <c r="D78" t="s">
        <v>117</v>
      </c>
      <c r="E78">
        <v>2019</v>
      </c>
      <c r="F78" s="2">
        <v>25000</v>
      </c>
      <c r="G78" s="2">
        <v>660</v>
      </c>
      <c r="H78" t="s">
        <v>11</v>
      </c>
      <c r="I78">
        <v>1</v>
      </c>
      <c r="J78">
        <v>0</v>
      </c>
      <c r="K78" t="s">
        <v>75</v>
      </c>
      <c r="L78" s="2">
        <v>130</v>
      </c>
    </row>
    <row r="79" spans="1:12" x14ac:dyDescent="0.7">
      <c r="A79" t="s">
        <v>48</v>
      </c>
      <c r="B79">
        <v>0</v>
      </c>
      <c r="C79" t="s">
        <v>103</v>
      </c>
      <c r="D79" t="s">
        <v>52</v>
      </c>
      <c r="E79">
        <v>2017</v>
      </c>
      <c r="F79" s="2">
        <v>45000</v>
      </c>
      <c r="G79" s="2">
        <v>660</v>
      </c>
      <c r="H79" t="s">
        <v>11</v>
      </c>
      <c r="I79">
        <v>1</v>
      </c>
      <c r="J79">
        <v>0</v>
      </c>
      <c r="K79" t="s">
        <v>94</v>
      </c>
      <c r="L79" s="2">
        <v>88</v>
      </c>
    </row>
    <row r="80" spans="1:12" x14ac:dyDescent="0.7">
      <c r="A80" t="s">
        <v>79</v>
      </c>
      <c r="B80">
        <v>0</v>
      </c>
      <c r="C80" t="s">
        <v>118</v>
      </c>
      <c r="D80" t="s">
        <v>52</v>
      </c>
      <c r="E80">
        <v>2019</v>
      </c>
      <c r="F80" s="2">
        <v>20000</v>
      </c>
      <c r="G80" s="2">
        <v>660</v>
      </c>
      <c r="H80" t="s">
        <v>11</v>
      </c>
      <c r="I80">
        <v>1</v>
      </c>
      <c r="J80">
        <v>0</v>
      </c>
      <c r="K80" t="s">
        <v>25</v>
      </c>
      <c r="L80" s="2">
        <v>78</v>
      </c>
    </row>
    <row r="81" spans="1:12" x14ac:dyDescent="0.7">
      <c r="A81" t="s">
        <v>18</v>
      </c>
      <c r="B81">
        <v>0</v>
      </c>
      <c r="C81" t="s">
        <v>100</v>
      </c>
      <c r="D81" t="s">
        <v>52</v>
      </c>
      <c r="E81">
        <v>2008</v>
      </c>
      <c r="F81" s="2">
        <v>150000</v>
      </c>
      <c r="G81" s="2">
        <v>660</v>
      </c>
      <c r="H81" t="s">
        <v>11</v>
      </c>
      <c r="I81">
        <v>1</v>
      </c>
      <c r="J81">
        <v>0</v>
      </c>
      <c r="K81" t="s">
        <v>29</v>
      </c>
      <c r="L81" s="2">
        <v>18</v>
      </c>
    </row>
    <row r="82" spans="1:12" x14ac:dyDescent="0.7">
      <c r="A82" t="s">
        <v>13</v>
      </c>
      <c r="B82">
        <v>0</v>
      </c>
      <c r="C82" t="s">
        <v>119</v>
      </c>
      <c r="D82" t="s">
        <v>47</v>
      </c>
      <c r="E82">
        <v>2018</v>
      </c>
      <c r="F82" s="2">
        <v>36000</v>
      </c>
      <c r="G82" s="2">
        <v>2000</v>
      </c>
      <c r="H82" t="s">
        <v>16</v>
      </c>
      <c r="I82">
        <v>0</v>
      </c>
      <c r="J82">
        <v>1</v>
      </c>
      <c r="K82" t="s">
        <v>17</v>
      </c>
      <c r="L82" s="2">
        <v>160</v>
      </c>
    </row>
    <row r="83" spans="1:12" x14ac:dyDescent="0.7">
      <c r="A83" t="s">
        <v>26</v>
      </c>
      <c r="B83">
        <v>0</v>
      </c>
      <c r="C83" t="s">
        <v>81</v>
      </c>
      <c r="D83" t="s">
        <v>57</v>
      </c>
      <c r="E83">
        <v>2016</v>
      </c>
      <c r="F83" s="2">
        <v>55000</v>
      </c>
      <c r="G83" s="2">
        <v>2000</v>
      </c>
      <c r="H83" t="s">
        <v>11</v>
      </c>
      <c r="I83">
        <v>1</v>
      </c>
      <c r="J83">
        <v>0</v>
      </c>
      <c r="K83" t="s">
        <v>42</v>
      </c>
      <c r="L83" s="2">
        <v>140</v>
      </c>
    </row>
    <row r="84" spans="1:12" x14ac:dyDescent="0.7">
      <c r="A84" t="s">
        <v>26</v>
      </c>
      <c r="B84">
        <v>0</v>
      </c>
      <c r="C84" t="s">
        <v>120</v>
      </c>
      <c r="D84" t="s">
        <v>59</v>
      </c>
      <c r="E84">
        <v>2015</v>
      </c>
      <c r="F84" s="2">
        <v>70000</v>
      </c>
      <c r="G84" s="2">
        <v>1500</v>
      </c>
      <c r="H84" t="s">
        <v>11</v>
      </c>
      <c r="I84">
        <v>1</v>
      </c>
      <c r="J84">
        <v>0</v>
      </c>
      <c r="K84" t="s">
        <v>40</v>
      </c>
      <c r="L84" s="2">
        <v>120</v>
      </c>
    </row>
    <row r="85" spans="1:12" x14ac:dyDescent="0.7">
      <c r="A85" t="s">
        <v>48</v>
      </c>
      <c r="B85">
        <v>0</v>
      </c>
      <c r="C85" t="s">
        <v>121</v>
      </c>
      <c r="D85" t="s">
        <v>15</v>
      </c>
      <c r="E85">
        <v>2019</v>
      </c>
      <c r="F85" s="2">
        <v>25000</v>
      </c>
      <c r="G85" s="2">
        <v>1800</v>
      </c>
      <c r="H85" t="s">
        <v>11</v>
      </c>
      <c r="I85">
        <v>1</v>
      </c>
      <c r="J85">
        <v>0</v>
      </c>
      <c r="K85" t="s">
        <v>68</v>
      </c>
      <c r="L85" s="2">
        <v>190</v>
      </c>
    </row>
    <row r="86" spans="1:12" x14ac:dyDescent="0.7">
      <c r="A86" t="s">
        <v>21</v>
      </c>
      <c r="B86">
        <v>0</v>
      </c>
      <c r="C86" t="s">
        <v>66</v>
      </c>
      <c r="D86" t="s">
        <v>36</v>
      </c>
      <c r="E86">
        <v>2005</v>
      </c>
      <c r="F86" s="2">
        <v>180000</v>
      </c>
      <c r="G86" s="2">
        <v>3500</v>
      </c>
      <c r="H86" t="s">
        <v>33</v>
      </c>
      <c r="I86">
        <v>0</v>
      </c>
      <c r="J86">
        <v>0</v>
      </c>
      <c r="K86" t="s">
        <v>29</v>
      </c>
      <c r="L86" s="2">
        <v>15</v>
      </c>
    </row>
    <row r="87" spans="1:12" x14ac:dyDescent="0.7">
      <c r="A87" t="s">
        <v>48</v>
      </c>
      <c r="B87">
        <v>0</v>
      </c>
      <c r="C87" t="s">
        <v>55</v>
      </c>
      <c r="D87" t="s">
        <v>57</v>
      </c>
      <c r="E87">
        <v>2019</v>
      </c>
      <c r="F87" s="2">
        <v>25000</v>
      </c>
      <c r="G87" s="2">
        <v>660</v>
      </c>
      <c r="H87" t="s">
        <v>11</v>
      </c>
      <c r="I87">
        <v>1</v>
      </c>
      <c r="J87">
        <v>0</v>
      </c>
      <c r="K87" t="s">
        <v>37</v>
      </c>
      <c r="L87" s="2">
        <v>80</v>
      </c>
    </row>
    <row r="88" spans="1:12" x14ac:dyDescent="0.7">
      <c r="A88" t="s">
        <v>13</v>
      </c>
      <c r="B88">
        <v>0</v>
      </c>
      <c r="C88" t="s">
        <v>39</v>
      </c>
      <c r="D88" t="s">
        <v>36</v>
      </c>
      <c r="E88">
        <v>2015</v>
      </c>
      <c r="F88" s="2">
        <v>70000</v>
      </c>
      <c r="G88" s="2">
        <v>1500</v>
      </c>
      <c r="H88" t="s">
        <v>33</v>
      </c>
      <c r="I88">
        <v>0</v>
      </c>
      <c r="J88">
        <v>0</v>
      </c>
      <c r="K88" t="s">
        <v>99</v>
      </c>
      <c r="L88" s="2">
        <v>130</v>
      </c>
    </row>
    <row r="89" spans="1:12" x14ac:dyDescent="0.7">
      <c r="A89" t="s">
        <v>18</v>
      </c>
      <c r="B89">
        <v>0</v>
      </c>
      <c r="C89" t="s">
        <v>122</v>
      </c>
      <c r="D89" t="s">
        <v>15</v>
      </c>
      <c r="E89">
        <v>2020</v>
      </c>
      <c r="F89" s="2">
        <v>15000</v>
      </c>
      <c r="G89" s="2">
        <v>660</v>
      </c>
      <c r="H89" t="s">
        <v>33</v>
      </c>
      <c r="I89">
        <v>0</v>
      </c>
      <c r="J89">
        <v>0</v>
      </c>
      <c r="K89" t="s">
        <v>75</v>
      </c>
      <c r="L89" s="2">
        <v>180</v>
      </c>
    </row>
    <row r="90" spans="1:12" x14ac:dyDescent="0.7">
      <c r="A90" t="s">
        <v>26</v>
      </c>
      <c r="B90">
        <v>0</v>
      </c>
      <c r="C90" t="s">
        <v>123</v>
      </c>
      <c r="D90" t="s">
        <v>52</v>
      </c>
      <c r="E90">
        <v>2017</v>
      </c>
      <c r="F90" s="2">
        <v>28000</v>
      </c>
      <c r="G90" s="2">
        <v>1000</v>
      </c>
      <c r="H90" t="s">
        <v>11</v>
      </c>
      <c r="I90">
        <v>1</v>
      </c>
      <c r="J90">
        <v>0</v>
      </c>
      <c r="K90" t="s">
        <v>99</v>
      </c>
      <c r="L90" s="2">
        <v>82</v>
      </c>
    </row>
    <row r="91" spans="1:12" x14ac:dyDescent="0.7">
      <c r="A91" t="s">
        <v>21</v>
      </c>
      <c r="B91">
        <v>0</v>
      </c>
      <c r="C91" t="s">
        <v>77</v>
      </c>
      <c r="D91" t="s">
        <v>57</v>
      </c>
      <c r="E91">
        <v>2009</v>
      </c>
      <c r="F91" s="2">
        <v>130000</v>
      </c>
      <c r="G91" s="2">
        <v>2000</v>
      </c>
      <c r="H91" t="s">
        <v>16</v>
      </c>
      <c r="I91">
        <v>0</v>
      </c>
      <c r="J91">
        <v>1</v>
      </c>
      <c r="K91" t="s">
        <v>29</v>
      </c>
      <c r="L91" s="2">
        <v>30</v>
      </c>
    </row>
    <row r="92" spans="1:12" x14ac:dyDescent="0.7">
      <c r="A92" t="s">
        <v>48</v>
      </c>
      <c r="B92">
        <v>0</v>
      </c>
      <c r="C92" t="s">
        <v>103</v>
      </c>
      <c r="D92" t="s">
        <v>52</v>
      </c>
      <c r="E92">
        <v>2019</v>
      </c>
      <c r="F92" s="2">
        <v>28000</v>
      </c>
      <c r="G92" s="2">
        <v>660</v>
      </c>
      <c r="H92" t="s">
        <v>11</v>
      </c>
      <c r="I92">
        <v>1</v>
      </c>
      <c r="J92">
        <v>0</v>
      </c>
      <c r="K92" t="s">
        <v>17</v>
      </c>
      <c r="L92" s="2">
        <v>100</v>
      </c>
    </row>
    <row r="93" spans="1:12" x14ac:dyDescent="0.7">
      <c r="A93" t="s">
        <v>26</v>
      </c>
      <c r="B93">
        <v>0</v>
      </c>
      <c r="C93" t="s">
        <v>64</v>
      </c>
      <c r="D93" t="s">
        <v>59</v>
      </c>
      <c r="E93">
        <v>2020</v>
      </c>
      <c r="F93" s="2">
        <v>20000</v>
      </c>
      <c r="G93" s="2">
        <v>1800</v>
      </c>
      <c r="H93" t="s">
        <v>11</v>
      </c>
      <c r="I93">
        <v>1</v>
      </c>
      <c r="J93">
        <v>0</v>
      </c>
      <c r="K93" t="s">
        <v>37</v>
      </c>
      <c r="L93" s="2">
        <v>200</v>
      </c>
    </row>
    <row r="94" spans="1:12" x14ac:dyDescent="0.7">
      <c r="A94" t="s">
        <v>18</v>
      </c>
      <c r="B94">
        <v>0</v>
      </c>
      <c r="C94" t="s">
        <v>19</v>
      </c>
      <c r="D94" t="s">
        <v>20</v>
      </c>
      <c r="E94">
        <v>2016</v>
      </c>
      <c r="F94" s="2">
        <v>80000</v>
      </c>
      <c r="G94" s="2">
        <v>660</v>
      </c>
      <c r="H94" t="s">
        <v>11</v>
      </c>
      <c r="I94">
        <v>1</v>
      </c>
      <c r="J94">
        <v>0</v>
      </c>
      <c r="K94" t="s">
        <v>29</v>
      </c>
      <c r="L94" s="2">
        <v>18</v>
      </c>
    </row>
    <row r="95" spans="1:12" x14ac:dyDescent="0.7">
      <c r="A95" t="s">
        <v>26</v>
      </c>
      <c r="B95">
        <v>0</v>
      </c>
      <c r="C95" t="s">
        <v>124</v>
      </c>
      <c r="D95" t="s">
        <v>59</v>
      </c>
      <c r="E95">
        <v>2016</v>
      </c>
      <c r="F95" s="2">
        <v>58000</v>
      </c>
      <c r="G95" s="2">
        <v>1800</v>
      </c>
      <c r="H95" t="s">
        <v>11</v>
      </c>
      <c r="I95">
        <v>1</v>
      </c>
      <c r="J95">
        <v>0</v>
      </c>
      <c r="K95" t="s">
        <v>23</v>
      </c>
      <c r="L95" s="2">
        <v>160</v>
      </c>
    </row>
    <row r="96" spans="1:12" x14ac:dyDescent="0.7">
      <c r="A96" t="s">
        <v>21</v>
      </c>
      <c r="B96">
        <v>0</v>
      </c>
      <c r="C96" t="s">
        <v>125</v>
      </c>
      <c r="D96" t="s">
        <v>10</v>
      </c>
      <c r="E96">
        <v>2018</v>
      </c>
      <c r="F96" s="2">
        <v>35000</v>
      </c>
      <c r="G96" s="2">
        <v>3500</v>
      </c>
      <c r="H96" t="s">
        <v>11</v>
      </c>
      <c r="I96">
        <v>1</v>
      </c>
      <c r="J96">
        <v>0</v>
      </c>
      <c r="K96" t="s">
        <v>94</v>
      </c>
      <c r="L96" s="2">
        <v>230</v>
      </c>
    </row>
    <row r="97" spans="1:12" x14ac:dyDescent="0.7">
      <c r="A97" t="s">
        <v>18</v>
      </c>
      <c r="B97">
        <v>0</v>
      </c>
      <c r="C97" t="s">
        <v>126</v>
      </c>
      <c r="D97" t="s">
        <v>15</v>
      </c>
      <c r="E97">
        <v>2006</v>
      </c>
      <c r="F97" s="2">
        <v>200000</v>
      </c>
      <c r="G97" s="2">
        <v>2700</v>
      </c>
      <c r="H97" t="s">
        <v>16</v>
      </c>
      <c r="I97">
        <v>0</v>
      </c>
      <c r="J97">
        <v>1</v>
      </c>
      <c r="K97" t="s">
        <v>29</v>
      </c>
      <c r="L97" s="2">
        <v>18</v>
      </c>
    </row>
    <row r="98" spans="1:12" x14ac:dyDescent="0.7">
      <c r="A98" t="s">
        <v>26</v>
      </c>
      <c r="B98">
        <v>0</v>
      </c>
      <c r="C98" t="s">
        <v>27</v>
      </c>
      <c r="D98" t="s">
        <v>28</v>
      </c>
      <c r="E98">
        <v>2016</v>
      </c>
      <c r="F98" s="2">
        <v>60000</v>
      </c>
      <c r="G98" s="2">
        <v>2500</v>
      </c>
      <c r="H98" t="s">
        <v>33</v>
      </c>
      <c r="I98">
        <v>0</v>
      </c>
      <c r="J98">
        <v>0</v>
      </c>
      <c r="K98" t="s">
        <v>78</v>
      </c>
      <c r="L98" s="2">
        <v>150</v>
      </c>
    </row>
    <row r="99" spans="1:12" x14ac:dyDescent="0.7">
      <c r="A99" t="s">
        <v>8</v>
      </c>
      <c r="B99">
        <v>0</v>
      </c>
      <c r="C99" t="s">
        <v>127</v>
      </c>
      <c r="D99" t="s">
        <v>36</v>
      </c>
      <c r="E99">
        <v>2019</v>
      </c>
      <c r="F99" s="2">
        <v>25000</v>
      </c>
      <c r="G99" s="2">
        <v>2000</v>
      </c>
      <c r="H99" t="s">
        <v>33</v>
      </c>
      <c r="I99">
        <v>0</v>
      </c>
      <c r="J99">
        <v>0</v>
      </c>
      <c r="K99" t="s">
        <v>94</v>
      </c>
      <c r="L99" s="2">
        <v>210</v>
      </c>
    </row>
    <row r="100" spans="1:12" x14ac:dyDescent="0.7">
      <c r="A100" t="s">
        <v>26</v>
      </c>
      <c r="B100">
        <v>0</v>
      </c>
      <c r="C100" t="s">
        <v>128</v>
      </c>
      <c r="D100" t="s">
        <v>15</v>
      </c>
      <c r="E100">
        <v>2017</v>
      </c>
      <c r="F100" s="2">
        <v>50000</v>
      </c>
      <c r="G100" s="2">
        <v>2500</v>
      </c>
      <c r="H100" t="s">
        <v>16</v>
      </c>
      <c r="I100">
        <v>0</v>
      </c>
      <c r="J100">
        <v>1</v>
      </c>
      <c r="K100" t="s">
        <v>54</v>
      </c>
      <c r="L100" s="2">
        <v>190</v>
      </c>
    </row>
    <row r="101" spans="1:12" x14ac:dyDescent="0.7">
      <c r="A101" t="s">
        <v>43</v>
      </c>
      <c r="B101">
        <v>1</v>
      </c>
      <c r="C101" t="s">
        <v>129</v>
      </c>
      <c r="D101" t="s">
        <v>47</v>
      </c>
      <c r="E101">
        <v>2016</v>
      </c>
      <c r="F101" s="2">
        <v>50000</v>
      </c>
      <c r="G101" s="2">
        <v>1400</v>
      </c>
      <c r="H101" t="s">
        <v>16</v>
      </c>
      <c r="I101">
        <v>0</v>
      </c>
      <c r="J101">
        <v>1</v>
      </c>
      <c r="K101" t="s">
        <v>73</v>
      </c>
      <c r="L101" s="2">
        <v>180</v>
      </c>
    </row>
    <row r="102" spans="1:12" x14ac:dyDescent="0.7">
      <c r="A102" t="s">
        <v>18</v>
      </c>
      <c r="B102">
        <v>0</v>
      </c>
      <c r="C102" t="s">
        <v>130</v>
      </c>
      <c r="D102" t="s">
        <v>20</v>
      </c>
      <c r="E102">
        <v>2019</v>
      </c>
      <c r="F102" s="2">
        <v>28000</v>
      </c>
      <c r="G102" s="2">
        <v>1200</v>
      </c>
      <c r="H102" t="s">
        <v>11</v>
      </c>
      <c r="I102">
        <v>1</v>
      </c>
      <c r="J102">
        <v>0</v>
      </c>
      <c r="K102" t="s">
        <v>94</v>
      </c>
      <c r="L102" s="2">
        <v>110</v>
      </c>
    </row>
    <row r="103" spans="1:12" x14ac:dyDescent="0.7">
      <c r="A103" t="s">
        <v>79</v>
      </c>
      <c r="B103">
        <v>0</v>
      </c>
      <c r="C103" t="s">
        <v>104</v>
      </c>
      <c r="D103" t="s">
        <v>20</v>
      </c>
      <c r="E103">
        <v>2018</v>
      </c>
      <c r="F103" s="2">
        <v>25000</v>
      </c>
      <c r="G103" s="2">
        <v>660</v>
      </c>
      <c r="H103" t="s">
        <v>11</v>
      </c>
      <c r="I103">
        <v>1</v>
      </c>
      <c r="J103">
        <v>0</v>
      </c>
      <c r="K103" t="s">
        <v>54</v>
      </c>
      <c r="L103" s="2">
        <v>75</v>
      </c>
    </row>
    <row r="104" spans="1:12" x14ac:dyDescent="0.7">
      <c r="A104" t="s">
        <v>13</v>
      </c>
      <c r="B104">
        <v>0</v>
      </c>
      <c r="C104" t="s">
        <v>14</v>
      </c>
      <c r="D104" t="s">
        <v>15</v>
      </c>
      <c r="E104">
        <v>2018</v>
      </c>
      <c r="F104" s="2">
        <v>40000</v>
      </c>
      <c r="G104" s="2">
        <v>2000</v>
      </c>
      <c r="H104" t="s">
        <v>16</v>
      </c>
      <c r="I104">
        <v>0</v>
      </c>
      <c r="J104">
        <v>1</v>
      </c>
      <c r="K104" t="s">
        <v>17</v>
      </c>
      <c r="L104" s="2">
        <v>170</v>
      </c>
    </row>
    <row r="105" spans="1:12" x14ac:dyDescent="0.7">
      <c r="A105" t="s">
        <v>26</v>
      </c>
      <c r="B105">
        <v>0</v>
      </c>
      <c r="C105" t="s">
        <v>131</v>
      </c>
      <c r="D105" t="s">
        <v>15</v>
      </c>
      <c r="E105">
        <v>2007</v>
      </c>
      <c r="F105" s="2">
        <v>180000</v>
      </c>
      <c r="G105" s="2">
        <v>4500</v>
      </c>
      <c r="H105" t="s">
        <v>16</v>
      </c>
      <c r="I105">
        <v>0</v>
      </c>
      <c r="J105">
        <v>1</v>
      </c>
      <c r="K105" t="s">
        <v>29</v>
      </c>
      <c r="L105" s="2">
        <v>25</v>
      </c>
    </row>
    <row r="106" spans="1:12" x14ac:dyDescent="0.7">
      <c r="A106" t="s">
        <v>21</v>
      </c>
      <c r="B106">
        <v>0</v>
      </c>
      <c r="C106" t="s">
        <v>132</v>
      </c>
      <c r="D106" t="s">
        <v>15</v>
      </c>
      <c r="E106">
        <v>2013</v>
      </c>
      <c r="F106" s="2">
        <v>90000</v>
      </c>
      <c r="G106" s="2">
        <v>2000</v>
      </c>
      <c r="H106" t="s">
        <v>11</v>
      </c>
      <c r="I106">
        <v>1</v>
      </c>
      <c r="J106">
        <v>0</v>
      </c>
      <c r="K106" t="s">
        <v>29</v>
      </c>
      <c r="L106" s="2">
        <v>30</v>
      </c>
    </row>
    <row r="107" spans="1:12" x14ac:dyDescent="0.7">
      <c r="A107" t="s">
        <v>26</v>
      </c>
      <c r="B107">
        <v>0</v>
      </c>
      <c r="C107" t="s">
        <v>133</v>
      </c>
      <c r="D107" t="s">
        <v>10</v>
      </c>
      <c r="E107">
        <v>2020</v>
      </c>
      <c r="F107" s="2">
        <v>20000</v>
      </c>
      <c r="G107" s="2">
        <v>3000</v>
      </c>
      <c r="H107" t="s">
        <v>16</v>
      </c>
      <c r="I107">
        <v>0</v>
      </c>
      <c r="J107">
        <v>1</v>
      </c>
      <c r="K107" t="s">
        <v>68</v>
      </c>
      <c r="L107" s="2">
        <v>250</v>
      </c>
    </row>
    <row r="108" spans="1:12" x14ac:dyDescent="0.7">
      <c r="A108" t="s">
        <v>48</v>
      </c>
      <c r="B108">
        <v>0</v>
      </c>
      <c r="C108" t="s">
        <v>49</v>
      </c>
      <c r="D108" t="s">
        <v>47</v>
      </c>
      <c r="E108">
        <v>2017</v>
      </c>
      <c r="F108" s="2">
        <v>55000</v>
      </c>
      <c r="G108" s="2">
        <v>1300</v>
      </c>
      <c r="H108" t="s">
        <v>33</v>
      </c>
      <c r="I108">
        <v>0</v>
      </c>
      <c r="J108">
        <v>0</v>
      </c>
      <c r="K108" t="s">
        <v>23</v>
      </c>
      <c r="L108" s="2">
        <v>120</v>
      </c>
    </row>
    <row r="109" spans="1:12" x14ac:dyDescent="0.7">
      <c r="A109" t="s">
        <v>13</v>
      </c>
      <c r="B109">
        <v>0</v>
      </c>
      <c r="C109" t="s">
        <v>134</v>
      </c>
      <c r="D109" t="s">
        <v>52</v>
      </c>
      <c r="E109">
        <v>2015</v>
      </c>
      <c r="F109" s="2">
        <v>80000</v>
      </c>
      <c r="G109" s="2">
        <v>1800</v>
      </c>
      <c r="H109" t="s">
        <v>16</v>
      </c>
      <c r="I109">
        <v>0</v>
      </c>
      <c r="J109">
        <v>1</v>
      </c>
      <c r="K109" t="s">
        <v>135</v>
      </c>
      <c r="L109" s="2">
        <v>90</v>
      </c>
    </row>
    <row r="110" spans="1:12" x14ac:dyDescent="0.7">
      <c r="A110" t="s">
        <v>21</v>
      </c>
      <c r="B110">
        <v>0</v>
      </c>
      <c r="C110" t="s">
        <v>136</v>
      </c>
      <c r="D110" t="s">
        <v>20</v>
      </c>
      <c r="E110">
        <v>2017</v>
      </c>
      <c r="F110" s="2">
        <v>50000</v>
      </c>
      <c r="G110" s="2">
        <v>1200</v>
      </c>
      <c r="H110" t="s">
        <v>33</v>
      </c>
      <c r="I110">
        <v>0</v>
      </c>
      <c r="J110">
        <v>0</v>
      </c>
      <c r="K110" t="s">
        <v>90</v>
      </c>
      <c r="L110" s="2">
        <v>80</v>
      </c>
    </row>
    <row r="111" spans="1:12" x14ac:dyDescent="0.7">
      <c r="A111" t="s">
        <v>26</v>
      </c>
      <c r="B111">
        <v>0</v>
      </c>
      <c r="C111" t="s">
        <v>137</v>
      </c>
      <c r="D111" t="s">
        <v>10</v>
      </c>
      <c r="E111">
        <v>2018</v>
      </c>
      <c r="F111" s="2">
        <v>40000</v>
      </c>
      <c r="G111" s="2">
        <v>2500</v>
      </c>
      <c r="H111" t="s">
        <v>11</v>
      </c>
      <c r="I111">
        <v>1</v>
      </c>
      <c r="J111">
        <v>0</v>
      </c>
      <c r="K111" t="s">
        <v>17</v>
      </c>
      <c r="L111" s="2">
        <v>180</v>
      </c>
    </row>
    <row r="112" spans="1:12" x14ac:dyDescent="0.7">
      <c r="A112" t="s">
        <v>21</v>
      </c>
      <c r="B112">
        <v>0</v>
      </c>
      <c r="C112" t="s">
        <v>138</v>
      </c>
      <c r="D112" t="s">
        <v>15</v>
      </c>
      <c r="E112">
        <v>2016</v>
      </c>
      <c r="F112" s="2">
        <v>65000</v>
      </c>
      <c r="G112" s="2">
        <v>2000</v>
      </c>
      <c r="H112" t="s">
        <v>11</v>
      </c>
      <c r="I112">
        <v>1</v>
      </c>
      <c r="J112">
        <v>0</v>
      </c>
      <c r="K112" t="s">
        <v>90</v>
      </c>
      <c r="L112" s="2">
        <v>170</v>
      </c>
    </row>
    <row r="113" spans="1:12" x14ac:dyDescent="0.7">
      <c r="A113" t="s">
        <v>26</v>
      </c>
      <c r="B113">
        <v>0</v>
      </c>
      <c r="C113" t="s">
        <v>139</v>
      </c>
      <c r="D113" t="s">
        <v>57</v>
      </c>
      <c r="E113">
        <v>2020</v>
      </c>
      <c r="F113" s="2">
        <v>20000</v>
      </c>
      <c r="G113" s="2">
        <v>3500</v>
      </c>
      <c r="H113" t="s">
        <v>11</v>
      </c>
      <c r="I113">
        <v>1</v>
      </c>
      <c r="J113">
        <v>0</v>
      </c>
      <c r="K113" t="s">
        <v>17</v>
      </c>
      <c r="L113" s="2">
        <v>300</v>
      </c>
    </row>
    <row r="114" spans="1:12" x14ac:dyDescent="0.7">
      <c r="A114" t="s">
        <v>112</v>
      </c>
      <c r="B114">
        <v>0</v>
      </c>
      <c r="C114" t="s">
        <v>140</v>
      </c>
      <c r="D114" t="s">
        <v>36</v>
      </c>
      <c r="E114">
        <v>1955</v>
      </c>
      <c r="F114" s="2">
        <v>10000</v>
      </c>
      <c r="G114" s="2">
        <v>3000</v>
      </c>
      <c r="H114" t="s">
        <v>33</v>
      </c>
      <c r="I114">
        <v>0</v>
      </c>
      <c r="J114">
        <v>0</v>
      </c>
      <c r="K114" t="s">
        <v>73</v>
      </c>
      <c r="L114" s="2">
        <v>600</v>
      </c>
    </row>
    <row r="115" spans="1:12" x14ac:dyDescent="0.7">
      <c r="A115" t="s">
        <v>18</v>
      </c>
      <c r="B115">
        <v>0</v>
      </c>
      <c r="C115" t="s">
        <v>141</v>
      </c>
      <c r="D115" t="s">
        <v>28</v>
      </c>
      <c r="E115">
        <v>2019</v>
      </c>
      <c r="F115" s="2">
        <v>18000</v>
      </c>
      <c r="G115" s="2">
        <v>660</v>
      </c>
      <c r="H115" t="s">
        <v>33</v>
      </c>
      <c r="I115">
        <v>0</v>
      </c>
      <c r="J115">
        <v>0</v>
      </c>
      <c r="K115" t="s">
        <v>37</v>
      </c>
      <c r="L115" s="2">
        <v>70</v>
      </c>
    </row>
    <row r="116" spans="1:12" x14ac:dyDescent="0.7">
      <c r="A116" t="s">
        <v>48</v>
      </c>
      <c r="B116">
        <v>0</v>
      </c>
      <c r="C116" t="s">
        <v>142</v>
      </c>
      <c r="D116" t="s">
        <v>10</v>
      </c>
      <c r="E116">
        <v>2018</v>
      </c>
      <c r="F116" s="2">
        <v>45000</v>
      </c>
      <c r="G116" s="2">
        <v>2400</v>
      </c>
      <c r="H116" t="s">
        <v>16</v>
      </c>
      <c r="I116">
        <v>0</v>
      </c>
      <c r="J116">
        <v>1</v>
      </c>
      <c r="K116" t="s">
        <v>37</v>
      </c>
      <c r="L116" s="2">
        <v>200</v>
      </c>
    </row>
    <row r="117" spans="1:12" x14ac:dyDescent="0.7">
      <c r="A117" t="s">
        <v>26</v>
      </c>
      <c r="B117">
        <v>0</v>
      </c>
      <c r="C117" t="s">
        <v>143</v>
      </c>
      <c r="D117" t="s">
        <v>59</v>
      </c>
      <c r="E117">
        <v>2018</v>
      </c>
      <c r="F117" s="2">
        <v>35000</v>
      </c>
      <c r="G117" s="2">
        <v>1800</v>
      </c>
      <c r="H117" t="s">
        <v>11</v>
      </c>
      <c r="I117">
        <v>1</v>
      </c>
      <c r="J117">
        <v>0</v>
      </c>
      <c r="K117" t="s">
        <v>94</v>
      </c>
      <c r="L117" s="2">
        <v>190</v>
      </c>
    </row>
    <row r="118" spans="1:12" x14ac:dyDescent="0.7">
      <c r="A118" t="s">
        <v>48</v>
      </c>
      <c r="B118">
        <v>0</v>
      </c>
      <c r="C118" t="s">
        <v>144</v>
      </c>
      <c r="D118" t="s">
        <v>57</v>
      </c>
      <c r="E118">
        <v>2018</v>
      </c>
      <c r="F118" s="2">
        <v>40000</v>
      </c>
      <c r="G118" s="2">
        <v>2000</v>
      </c>
      <c r="H118" t="s">
        <v>11</v>
      </c>
      <c r="I118">
        <v>1</v>
      </c>
      <c r="J118">
        <v>0</v>
      </c>
      <c r="K118" t="s">
        <v>54</v>
      </c>
      <c r="L118" s="2">
        <v>200</v>
      </c>
    </row>
    <row r="119" spans="1:12" x14ac:dyDescent="0.7">
      <c r="A119" t="s">
        <v>48</v>
      </c>
      <c r="B119">
        <v>0</v>
      </c>
      <c r="C119" t="s">
        <v>145</v>
      </c>
      <c r="D119" t="s">
        <v>57</v>
      </c>
      <c r="E119">
        <v>2009</v>
      </c>
      <c r="F119" s="2">
        <v>130000</v>
      </c>
      <c r="G119" s="2">
        <v>1500</v>
      </c>
      <c r="H119" t="s">
        <v>11</v>
      </c>
      <c r="I119">
        <v>1</v>
      </c>
      <c r="J119">
        <v>0</v>
      </c>
      <c r="K119" t="s">
        <v>29</v>
      </c>
      <c r="L119" s="2">
        <v>22</v>
      </c>
    </row>
    <row r="120" spans="1:12" x14ac:dyDescent="0.7">
      <c r="A120" t="s">
        <v>69</v>
      </c>
      <c r="B120">
        <v>1</v>
      </c>
      <c r="C120" t="s">
        <v>146</v>
      </c>
      <c r="D120" t="s">
        <v>10</v>
      </c>
      <c r="E120">
        <v>2017</v>
      </c>
      <c r="F120" s="2">
        <v>40000</v>
      </c>
      <c r="G120" s="2">
        <v>2000</v>
      </c>
      <c r="H120" t="s">
        <v>16</v>
      </c>
      <c r="I120">
        <v>0</v>
      </c>
      <c r="J120">
        <v>1</v>
      </c>
      <c r="K120" t="s">
        <v>23</v>
      </c>
      <c r="L120" s="2">
        <v>220</v>
      </c>
    </row>
    <row r="121" spans="1:12" x14ac:dyDescent="0.7">
      <c r="A121" t="s">
        <v>26</v>
      </c>
      <c r="B121">
        <v>0</v>
      </c>
      <c r="C121" t="s">
        <v>131</v>
      </c>
      <c r="D121" t="s">
        <v>15</v>
      </c>
      <c r="E121">
        <v>2015</v>
      </c>
      <c r="F121" s="2">
        <v>80000</v>
      </c>
      <c r="G121" s="2">
        <v>4500</v>
      </c>
      <c r="H121" t="s">
        <v>16</v>
      </c>
      <c r="I121">
        <v>0</v>
      </c>
      <c r="J121">
        <v>1</v>
      </c>
      <c r="K121" t="s">
        <v>147</v>
      </c>
      <c r="L121" s="2">
        <v>250</v>
      </c>
    </row>
    <row r="122" spans="1:12" x14ac:dyDescent="0.7">
      <c r="A122" t="s">
        <v>48</v>
      </c>
      <c r="B122">
        <v>0</v>
      </c>
      <c r="C122" t="s">
        <v>103</v>
      </c>
      <c r="D122" t="s">
        <v>52</v>
      </c>
      <c r="E122">
        <v>2015</v>
      </c>
      <c r="F122" s="2">
        <v>60000</v>
      </c>
      <c r="G122" s="2">
        <v>660</v>
      </c>
      <c r="H122" t="s">
        <v>11</v>
      </c>
      <c r="I122">
        <v>1</v>
      </c>
      <c r="J122">
        <v>0</v>
      </c>
      <c r="K122" t="s">
        <v>90</v>
      </c>
      <c r="L122" s="2">
        <v>80</v>
      </c>
    </row>
    <row r="123" spans="1:12" x14ac:dyDescent="0.7">
      <c r="A123" t="s">
        <v>13</v>
      </c>
      <c r="B123">
        <v>0</v>
      </c>
      <c r="C123" t="s">
        <v>148</v>
      </c>
      <c r="D123" t="s">
        <v>15</v>
      </c>
      <c r="E123">
        <v>2020</v>
      </c>
      <c r="F123" s="2">
        <v>18000</v>
      </c>
      <c r="G123" s="2">
        <v>2000</v>
      </c>
      <c r="H123" t="s">
        <v>16</v>
      </c>
      <c r="I123">
        <v>0</v>
      </c>
      <c r="J123">
        <v>1</v>
      </c>
      <c r="K123" t="s">
        <v>37</v>
      </c>
      <c r="L123" s="2">
        <v>190</v>
      </c>
    </row>
    <row r="124" spans="1:12" x14ac:dyDescent="0.7">
      <c r="A124" t="s">
        <v>48</v>
      </c>
      <c r="B124">
        <v>0</v>
      </c>
      <c r="C124" t="s">
        <v>142</v>
      </c>
      <c r="D124" t="s">
        <v>10</v>
      </c>
      <c r="E124">
        <v>2011</v>
      </c>
      <c r="F124" s="2">
        <v>110000</v>
      </c>
      <c r="G124" s="2">
        <v>2400</v>
      </c>
      <c r="H124" t="s">
        <v>16</v>
      </c>
      <c r="I124">
        <v>0</v>
      </c>
      <c r="J124">
        <v>1</v>
      </c>
      <c r="K124" t="s">
        <v>29</v>
      </c>
      <c r="L124" s="2">
        <v>28</v>
      </c>
    </row>
    <row r="125" spans="1:12" x14ac:dyDescent="0.7">
      <c r="A125" t="s">
        <v>13</v>
      </c>
      <c r="B125">
        <v>0</v>
      </c>
      <c r="C125" t="s">
        <v>149</v>
      </c>
      <c r="D125" t="s">
        <v>57</v>
      </c>
      <c r="E125">
        <v>2017</v>
      </c>
      <c r="F125" s="2">
        <v>45000</v>
      </c>
      <c r="G125" s="2">
        <v>2300</v>
      </c>
      <c r="H125" t="s">
        <v>16</v>
      </c>
      <c r="I125">
        <v>0</v>
      </c>
      <c r="J125">
        <v>1</v>
      </c>
      <c r="K125" t="s">
        <v>99</v>
      </c>
      <c r="L125" s="2">
        <v>160</v>
      </c>
    </row>
    <row r="126" spans="1:12" x14ac:dyDescent="0.7">
      <c r="A126" t="s">
        <v>26</v>
      </c>
      <c r="B126">
        <v>0</v>
      </c>
      <c r="C126" t="s">
        <v>81</v>
      </c>
      <c r="D126" t="s">
        <v>57</v>
      </c>
      <c r="E126">
        <v>2016</v>
      </c>
      <c r="F126" s="2">
        <v>55000</v>
      </c>
      <c r="G126" s="2">
        <v>2000</v>
      </c>
      <c r="H126" t="s">
        <v>11</v>
      </c>
      <c r="I126">
        <v>1</v>
      </c>
      <c r="J126">
        <v>0</v>
      </c>
      <c r="K126" t="s">
        <v>42</v>
      </c>
      <c r="L126" s="2">
        <v>140</v>
      </c>
    </row>
    <row r="127" spans="1:12" x14ac:dyDescent="0.7">
      <c r="A127" t="s">
        <v>21</v>
      </c>
      <c r="B127">
        <v>0</v>
      </c>
      <c r="C127" t="s">
        <v>77</v>
      </c>
      <c r="D127" t="s">
        <v>57</v>
      </c>
      <c r="E127">
        <v>2018</v>
      </c>
      <c r="F127" s="2">
        <v>30000</v>
      </c>
      <c r="G127" s="2">
        <v>2000</v>
      </c>
      <c r="H127" t="s">
        <v>11</v>
      </c>
      <c r="I127">
        <v>1</v>
      </c>
      <c r="J127">
        <v>0</v>
      </c>
      <c r="K127" t="s">
        <v>29</v>
      </c>
      <c r="L127" s="2">
        <v>65</v>
      </c>
    </row>
    <row r="128" spans="1:12" x14ac:dyDescent="0.7">
      <c r="A128" t="s">
        <v>48</v>
      </c>
      <c r="B128">
        <v>0</v>
      </c>
      <c r="C128" t="s">
        <v>150</v>
      </c>
      <c r="D128" t="s">
        <v>20</v>
      </c>
      <c r="E128">
        <v>2019</v>
      </c>
      <c r="F128" s="2">
        <v>25000</v>
      </c>
      <c r="G128" s="2">
        <v>660</v>
      </c>
      <c r="H128" t="s">
        <v>11</v>
      </c>
      <c r="I128">
        <v>1</v>
      </c>
      <c r="J128">
        <v>0</v>
      </c>
      <c r="K128" t="s">
        <v>94</v>
      </c>
      <c r="L128" s="2">
        <v>90</v>
      </c>
    </row>
    <row r="129" spans="1:12" x14ac:dyDescent="0.7">
      <c r="A129" t="s">
        <v>26</v>
      </c>
      <c r="B129">
        <v>0</v>
      </c>
      <c r="C129" t="s">
        <v>111</v>
      </c>
      <c r="D129" t="s">
        <v>10</v>
      </c>
      <c r="E129">
        <v>2019</v>
      </c>
      <c r="F129" s="2">
        <v>35000</v>
      </c>
      <c r="G129" s="2">
        <v>1800</v>
      </c>
      <c r="H129" t="s">
        <v>11</v>
      </c>
      <c r="I129">
        <v>1</v>
      </c>
      <c r="J129">
        <v>0</v>
      </c>
      <c r="K129" t="s">
        <v>17</v>
      </c>
      <c r="L129" s="2">
        <v>170</v>
      </c>
    </row>
    <row r="130" spans="1:12" x14ac:dyDescent="0.7">
      <c r="A130" t="s">
        <v>48</v>
      </c>
      <c r="B130">
        <v>0</v>
      </c>
      <c r="C130" t="s">
        <v>103</v>
      </c>
      <c r="D130" t="s">
        <v>52</v>
      </c>
      <c r="E130">
        <v>2018</v>
      </c>
      <c r="F130" s="2">
        <v>35000</v>
      </c>
      <c r="G130" s="2">
        <v>660</v>
      </c>
      <c r="H130" t="s">
        <v>11</v>
      </c>
      <c r="I130">
        <v>1</v>
      </c>
      <c r="J130">
        <v>0</v>
      </c>
      <c r="K130" t="s">
        <v>68</v>
      </c>
      <c r="L130" s="2">
        <v>95</v>
      </c>
    </row>
    <row r="131" spans="1:12" x14ac:dyDescent="0.7">
      <c r="A131" t="s">
        <v>26</v>
      </c>
      <c r="B131">
        <v>0</v>
      </c>
      <c r="C131" t="s">
        <v>106</v>
      </c>
      <c r="D131" t="s">
        <v>20</v>
      </c>
      <c r="E131">
        <v>2018</v>
      </c>
      <c r="F131" s="2">
        <v>40000</v>
      </c>
      <c r="G131" s="2">
        <v>1500</v>
      </c>
      <c r="H131" t="s">
        <v>11</v>
      </c>
      <c r="I131">
        <v>1</v>
      </c>
      <c r="J131">
        <v>0</v>
      </c>
      <c r="K131" t="s">
        <v>68</v>
      </c>
      <c r="L131" s="2">
        <v>150</v>
      </c>
    </row>
    <row r="132" spans="1:12" x14ac:dyDescent="0.7">
      <c r="A132" t="s">
        <v>13</v>
      </c>
      <c r="B132">
        <v>0</v>
      </c>
      <c r="C132" t="s">
        <v>151</v>
      </c>
      <c r="D132" t="s">
        <v>36</v>
      </c>
      <c r="E132">
        <v>2018</v>
      </c>
      <c r="F132" s="2">
        <v>32000</v>
      </c>
      <c r="G132" s="2">
        <v>2000</v>
      </c>
      <c r="H132" t="s">
        <v>33</v>
      </c>
      <c r="I132">
        <v>0</v>
      </c>
      <c r="J132">
        <v>0</v>
      </c>
      <c r="K132" t="s">
        <v>75</v>
      </c>
      <c r="L132" s="2">
        <v>170</v>
      </c>
    </row>
    <row r="133" spans="1:12" x14ac:dyDescent="0.7">
      <c r="A133" t="s">
        <v>8</v>
      </c>
      <c r="B133">
        <v>0</v>
      </c>
      <c r="C133" t="s">
        <v>152</v>
      </c>
      <c r="D133" t="s">
        <v>15</v>
      </c>
      <c r="E133">
        <v>2019</v>
      </c>
      <c r="F133" s="2">
        <v>35000</v>
      </c>
      <c r="G133" s="2">
        <v>2000</v>
      </c>
      <c r="H133" t="s">
        <v>11</v>
      </c>
      <c r="I133">
        <v>1</v>
      </c>
      <c r="J133">
        <v>0</v>
      </c>
      <c r="K133" t="s">
        <v>68</v>
      </c>
      <c r="L133" s="2">
        <v>190</v>
      </c>
    </row>
    <row r="134" spans="1:12" x14ac:dyDescent="0.7">
      <c r="A134" t="s">
        <v>26</v>
      </c>
      <c r="B134">
        <v>0</v>
      </c>
      <c r="C134" t="s">
        <v>153</v>
      </c>
      <c r="D134" t="s">
        <v>15</v>
      </c>
      <c r="E134">
        <v>2017</v>
      </c>
      <c r="F134" s="2">
        <v>55000</v>
      </c>
      <c r="G134" s="2">
        <v>4600</v>
      </c>
      <c r="H134" t="s">
        <v>16</v>
      </c>
      <c r="I134">
        <v>0</v>
      </c>
      <c r="J134">
        <v>1</v>
      </c>
      <c r="K134" t="s">
        <v>90</v>
      </c>
      <c r="L134" s="2">
        <v>280</v>
      </c>
    </row>
    <row r="135" spans="1:12" x14ac:dyDescent="0.7">
      <c r="A135" t="s">
        <v>21</v>
      </c>
      <c r="B135">
        <v>0</v>
      </c>
      <c r="C135" t="s">
        <v>154</v>
      </c>
      <c r="D135" t="s">
        <v>10</v>
      </c>
      <c r="E135">
        <v>2018</v>
      </c>
      <c r="F135" s="2">
        <v>38000</v>
      </c>
      <c r="G135" s="2">
        <v>3000</v>
      </c>
      <c r="H135" t="s">
        <v>16</v>
      </c>
      <c r="I135">
        <v>0</v>
      </c>
      <c r="J135">
        <v>1</v>
      </c>
      <c r="K135" t="s">
        <v>68</v>
      </c>
      <c r="L135" s="2">
        <v>220</v>
      </c>
    </row>
    <row r="136" spans="1:12" x14ac:dyDescent="0.7">
      <c r="A136" t="s">
        <v>84</v>
      </c>
      <c r="B136">
        <v>1</v>
      </c>
      <c r="C136" t="s">
        <v>155</v>
      </c>
      <c r="D136" t="s">
        <v>15</v>
      </c>
      <c r="E136">
        <v>2018</v>
      </c>
      <c r="F136" s="2">
        <v>35000</v>
      </c>
      <c r="G136" s="2">
        <v>3000</v>
      </c>
      <c r="H136" t="s">
        <v>16</v>
      </c>
      <c r="I136">
        <v>0</v>
      </c>
      <c r="J136">
        <v>1</v>
      </c>
      <c r="K136" t="s">
        <v>90</v>
      </c>
      <c r="L136" s="2">
        <v>380</v>
      </c>
    </row>
    <row r="137" spans="1:12" x14ac:dyDescent="0.7">
      <c r="A137" t="s">
        <v>43</v>
      </c>
      <c r="B137">
        <v>1</v>
      </c>
      <c r="C137" t="s">
        <v>156</v>
      </c>
      <c r="D137" t="s">
        <v>10</v>
      </c>
      <c r="E137">
        <v>2017</v>
      </c>
      <c r="F137" s="2">
        <v>48000</v>
      </c>
      <c r="G137" s="2">
        <v>1800</v>
      </c>
      <c r="H137" t="s">
        <v>16</v>
      </c>
      <c r="I137">
        <v>0</v>
      </c>
      <c r="J137">
        <v>1</v>
      </c>
      <c r="K137" t="s">
        <v>12</v>
      </c>
      <c r="L137" s="2">
        <v>220</v>
      </c>
    </row>
    <row r="138" spans="1:12" x14ac:dyDescent="0.7">
      <c r="A138" t="s">
        <v>69</v>
      </c>
      <c r="B138">
        <v>1</v>
      </c>
      <c r="C138" t="s">
        <v>157</v>
      </c>
      <c r="D138" t="s">
        <v>15</v>
      </c>
      <c r="E138">
        <v>2019</v>
      </c>
      <c r="F138" s="2">
        <v>25000</v>
      </c>
      <c r="G138" s="2">
        <v>3000</v>
      </c>
      <c r="H138" t="s">
        <v>16</v>
      </c>
      <c r="I138">
        <v>0</v>
      </c>
      <c r="J138">
        <v>1</v>
      </c>
      <c r="K138" t="s">
        <v>17</v>
      </c>
      <c r="L138" s="2">
        <v>350</v>
      </c>
    </row>
    <row r="139" spans="1:12" x14ac:dyDescent="0.7">
      <c r="A139" t="s">
        <v>48</v>
      </c>
      <c r="B139">
        <v>0</v>
      </c>
      <c r="C139" t="s">
        <v>145</v>
      </c>
      <c r="D139" t="s">
        <v>57</v>
      </c>
      <c r="E139">
        <v>2018</v>
      </c>
      <c r="F139" s="2">
        <v>30000</v>
      </c>
      <c r="G139" s="2">
        <v>1500</v>
      </c>
      <c r="H139" t="s">
        <v>11</v>
      </c>
      <c r="I139">
        <v>1</v>
      </c>
      <c r="J139">
        <v>0</v>
      </c>
      <c r="K139" t="s">
        <v>17</v>
      </c>
      <c r="L139" s="2">
        <v>160</v>
      </c>
    </row>
    <row r="140" spans="1:12" x14ac:dyDescent="0.7">
      <c r="A140" t="s">
        <v>8</v>
      </c>
      <c r="B140">
        <v>0</v>
      </c>
      <c r="C140" t="s">
        <v>158</v>
      </c>
      <c r="D140" t="s">
        <v>10</v>
      </c>
      <c r="E140">
        <v>2019</v>
      </c>
      <c r="F140" s="2">
        <v>30000</v>
      </c>
      <c r="G140" s="2">
        <v>2000</v>
      </c>
      <c r="H140" t="s">
        <v>11</v>
      </c>
      <c r="I140">
        <v>1</v>
      </c>
      <c r="J140">
        <v>0</v>
      </c>
      <c r="K140" t="s">
        <v>17</v>
      </c>
      <c r="L140" s="2">
        <v>180</v>
      </c>
    </row>
    <row r="141" spans="1:12" x14ac:dyDescent="0.7">
      <c r="A141" t="s">
        <v>48</v>
      </c>
      <c r="B141">
        <v>0</v>
      </c>
      <c r="C141" t="s">
        <v>82</v>
      </c>
      <c r="D141" t="s">
        <v>10</v>
      </c>
      <c r="E141">
        <v>2016</v>
      </c>
      <c r="F141" s="2">
        <v>65000</v>
      </c>
      <c r="G141" s="2">
        <v>1500</v>
      </c>
      <c r="H141" t="s">
        <v>11</v>
      </c>
      <c r="I141">
        <v>1</v>
      </c>
      <c r="J141">
        <v>0</v>
      </c>
      <c r="K141" t="s">
        <v>73</v>
      </c>
      <c r="L141" s="2">
        <v>110</v>
      </c>
    </row>
    <row r="142" spans="1:12" x14ac:dyDescent="0.7">
      <c r="A142" t="s">
        <v>48</v>
      </c>
      <c r="B142">
        <v>0</v>
      </c>
      <c r="C142" t="s">
        <v>159</v>
      </c>
      <c r="D142" t="s">
        <v>57</v>
      </c>
      <c r="E142">
        <v>2017</v>
      </c>
      <c r="F142" s="2">
        <v>45000</v>
      </c>
      <c r="G142" s="2">
        <v>1500</v>
      </c>
      <c r="H142" t="s">
        <v>11</v>
      </c>
      <c r="I142">
        <v>1</v>
      </c>
      <c r="J142">
        <v>0</v>
      </c>
      <c r="K142" t="s">
        <v>34</v>
      </c>
      <c r="L142" s="2">
        <v>160</v>
      </c>
    </row>
    <row r="143" spans="1:12" x14ac:dyDescent="0.7">
      <c r="A143" t="s">
        <v>18</v>
      </c>
      <c r="B143">
        <v>0</v>
      </c>
      <c r="C143" t="s">
        <v>51</v>
      </c>
      <c r="D143" t="s">
        <v>52</v>
      </c>
      <c r="E143">
        <v>2019</v>
      </c>
      <c r="F143" s="2">
        <v>28000</v>
      </c>
      <c r="G143" s="2">
        <v>1200</v>
      </c>
      <c r="H143" t="s">
        <v>11</v>
      </c>
      <c r="I143">
        <v>1</v>
      </c>
      <c r="J143">
        <v>0</v>
      </c>
      <c r="K143" t="s">
        <v>71</v>
      </c>
      <c r="L143" s="2">
        <v>110</v>
      </c>
    </row>
    <row r="144" spans="1:12" x14ac:dyDescent="0.7">
      <c r="A144" t="s">
        <v>21</v>
      </c>
      <c r="B144">
        <v>0</v>
      </c>
      <c r="C144" t="s">
        <v>132</v>
      </c>
      <c r="D144" t="s">
        <v>15</v>
      </c>
      <c r="E144">
        <v>2018</v>
      </c>
      <c r="F144" s="2">
        <v>45000</v>
      </c>
      <c r="G144" s="2">
        <v>2000</v>
      </c>
      <c r="H144" t="s">
        <v>11</v>
      </c>
      <c r="I144">
        <v>1</v>
      </c>
      <c r="J144">
        <v>0</v>
      </c>
      <c r="K144" t="s">
        <v>25</v>
      </c>
      <c r="L144" s="2">
        <v>180</v>
      </c>
    </row>
    <row r="145" spans="1:12" x14ac:dyDescent="0.7">
      <c r="A145" t="s">
        <v>48</v>
      </c>
      <c r="B145">
        <v>0</v>
      </c>
      <c r="C145" t="s">
        <v>160</v>
      </c>
      <c r="D145" t="s">
        <v>57</v>
      </c>
      <c r="E145">
        <v>2019</v>
      </c>
      <c r="F145" s="2">
        <v>30000</v>
      </c>
      <c r="G145" s="2">
        <v>3500</v>
      </c>
      <c r="H145" t="s">
        <v>16</v>
      </c>
      <c r="I145">
        <v>0</v>
      </c>
      <c r="J145">
        <v>1</v>
      </c>
      <c r="K145" t="s">
        <v>71</v>
      </c>
      <c r="L145" s="2">
        <v>220</v>
      </c>
    </row>
    <row r="146" spans="1:12" x14ac:dyDescent="0.7">
      <c r="A146" t="s">
        <v>8</v>
      </c>
      <c r="B146">
        <v>0</v>
      </c>
      <c r="C146" t="s">
        <v>161</v>
      </c>
      <c r="D146" t="s">
        <v>36</v>
      </c>
      <c r="E146">
        <v>2016</v>
      </c>
      <c r="F146" s="2">
        <v>55000</v>
      </c>
      <c r="G146" s="2">
        <v>2000</v>
      </c>
      <c r="H146" t="s">
        <v>33</v>
      </c>
      <c r="I146">
        <v>0</v>
      </c>
      <c r="J146">
        <v>0</v>
      </c>
      <c r="K146" t="s">
        <v>78</v>
      </c>
      <c r="L146" s="2">
        <v>180</v>
      </c>
    </row>
    <row r="147" spans="1:12" x14ac:dyDescent="0.7">
      <c r="A147" t="s">
        <v>21</v>
      </c>
      <c r="B147">
        <v>0</v>
      </c>
      <c r="C147" t="s">
        <v>162</v>
      </c>
      <c r="D147" t="s">
        <v>47</v>
      </c>
      <c r="E147">
        <v>2006</v>
      </c>
      <c r="F147" s="2">
        <v>190000</v>
      </c>
      <c r="G147" s="2">
        <v>1300</v>
      </c>
      <c r="H147" t="s">
        <v>11</v>
      </c>
      <c r="I147">
        <v>1</v>
      </c>
      <c r="J147">
        <v>0</v>
      </c>
      <c r="K147" t="s">
        <v>29</v>
      </c>
      <c r="L147" s="2">
        <v>15</v>
      </c>
    </row>
    <row r="148" spans="1:12" x14ac:dyDescent="0.7">
      <c r="A148" t="s">
        <v>79</v>
      </c>
      <c r="B148">
        <v>0</v>
      </c>
      <c r="C148" t="s">
        <v>163</v>
      </c>
      <c r="D148" t="s">
        <v>20</v>
      </c>
      <c r="E148">
        <v>2018</v>
      </c>
      <c r="F148" s="2">
        <v>23000</v>
      </c>
      <c r="G148" s="2">
        <v>660</v>
      </c>
      <c r="H148" t="s">
        <v>11</v>
      </c>
      <c r="I148">
        <v>1</v>
      </c>
      <c r="J148">
        <v>0</v>
      </c>
      <c r="K148" t="s">
        <v>78</v>
      </c>
      <c r="L148" s="2">
        <v>72</v>
      </c>
    </row>
    <row r="149" spans="1:12" x14ac:dyDescent="0.7">
      <c r="A149" t="s">
        <v>21</v>
      </c>
      <c r="B149">
        <v>0</v>
      </c>
      <c r="C149" t="s">
        <v>164</v>
      </c>
      <c r="D149" t="s">
        <v>10</v>
      </c>
      <c r="E149">
        <v>2018</v>
      </c>
      <c r="F149" s="2">
        <v>42000</v>
      </c>
      <c r="G149" s="2">
        <v>3500</v>
      </c>
      <c r="H149" t="s">
        <v>16</v>
      </c>
      <c r="I149">
        <v>0</v>
      </c>
      <c r="J149">
        <v>1</v>
      </c>
      <c r="K149" t="s">
        <v>71</v>
      </c>
      <c r="L149" s="2">
        <v>200</v>
      </c>
    </row>
    <row r="150" spans="1:12" x14ac:dyDescent="0.7">
      <c r="A150" t="s">
        <v>112</v>
      </c>
      <c r="B150">
        <v>0</v>
      </c>
      <c r="C150" t="s">
        <v>165</v>
      </c>
      <c r="D150" t="s">
        <v>10</v>
      </c>
      <c r="E150">
        <v>2016</v>
      </c>
      <c r="F150" s="2">
        <v>60000</v>
      </c>
      <c r="G150" s="2">
        <v>2500</v>
      </c>
      <c r="H150" t="s">
        <v>16</v>
      </c>
      <c r="I150">
        <v>0</v>
      </c>
      <c r="J150">
        <v>1</v>
      </c>
      <c r="K150" t="s">
        <v>42</v>
      </c>
      <c r="L150" s="2">
        <v>280</v>
      </c>
    </row>
    <row r="151" spans="1:12" x14ac:dyDescent="0.7">
      <c r="A151" t="s">
        <v>26</v>
      </c>
      <c r="B151">
        <v>0</v>
      </c>
      <c r="C151" t="s">
        <v>166</v>
      </c>
      <c r="D151" t="s">
        <v>15</v>
      </c>
      <c r="E151">
        <v>2018</v>
      </c>
      <c r="F151" s="2">
        <v>38000</v>
      </c>
      <c r="G151" s="2">
        <v>1500</v>
      </c>
      <c r="H151" t="s">
        <v>11</v>
      </c>
      <c r="I151">
        <v>1</v>
      </c>
      <c r="J151">
        <v>0</v>
      </c>
      <c r="K151" t="s">
        <v>68</v>
      </c>
      <c r="L151" s="2">
        <v>140</v>
      </c>
    </row>
    <row r="152" spans="1:12" x14ac:dyDescent="0.7">
      <c r="A152" t="s">
        <v>26</v>
      </c>
      <c r="B152">
        <v>0</v>
      </c>
      <c r="C152" t="s">
        <v>64</v>
      </c>
      <c r="D152" t="s">
        <v>59</v>
      </c>
      <c r="E152">
        <v>2020</v>
      </c>
      <c r="F152" s="2">
        <v>20000</v>
      </c>
      <c r="G152" s="2">
        <v>1800</v>
      </c>
      <c r="H152" t="s">
        <v>11</v>
      </c>
      <c r="I152">
        <v>1</v>
      </c>
      <c r="J152">
        <v>0</v>
      </c>
      <c r="K152" t="s">
        <v>37</v>
      </c>
      <c r="L152" s="2">
        <v>200</v>
      </c>
    </row>
    <row r="153" spans="1:12" x14ac:dyDescent="0.7">
      <c r="A153" t="s">
        <v>21</v>
      </c>
      <c r="B153">
        <v>0</v>
      </c>
      <c r="C153" t="s">
        <v>136</v>
      </c>
      <c r="D153" t="s">
        <v>20</v>
      </c>
      <c r="E153">
        <v>2017</v>
      </c>
      <c r="F153" s="2">
        <v>50000</v>
      </c>
      <c r="G153" s="2">
        <v>1200</v>
      </c>
      <c r="H153" t="s">
        <v>33</v>
      </c>
      <c r="I153">
        <v>0</v>
      </c>
      <c r="J153">
        <v>0</v>
      </c>
      <c r="K153" t="s">
        <v>90</v>
      </c>
      <c r="L153" s="2">
        <v>80</v>
      </c>
    </row>
    <row r="154" spans="1:12" x14ac:dyDescent="0.7">
      <c r="A154" t="s">
        <v>18</v>
      </c>
      <c r="B154">
        <v>0</v>
      </c>
      <c r="C154" t="s">
        <v>51</v>
      </c>
      <c r="D154" t="s">
        <v>52</v>
      </c>
      <c r="E154">
        <v>2017</v>
      </c>
      <c r="F154" s="2">
        <v>26000</v>
      </c>
      <c r="G154" s="2">
        <v>1000</v>
      </c>
      <c r="H154" t="s">
        <v>11</v>
      </c>
      <c r="I154">
        <v>1</v>
      </c>
      <c r="J154">
        <v>0</v>
      </c>
      <c r="K154" t="s">
        <v>42</v>
      </c>
      <c r="L154" s="2">
        <v>84</v>
      </c>
    </row>
    <row r="155" spans="1:12" x14ac:dyDescent="0.7">
      <c r="A155" t="s">
        <v>112</v>
      </c>
      <c r="B155">
        <v>0</v>
      </c>
      <c r="C155" t="s">
        <v>167</v>
      </c>
      <c r="D155" t="s">
        <v>15</v>
      </c>
      <c r="E155">
        <v>2017</v>
      </c>
      <c r="F155" s="2">
        <v>42000</v>
      </c>
      <c r="G155" s="2">
        <v>2000</v>
      </c>
      <c r="H155" t="s">
        <v>16</v>
      </c>
      <c r="I155">
        <v>0</v>
      </c>
      <c r="J155">
        <v>1</v>
      </c>
      <c r="K155" t="s">
        <v>54</v>
      </c>
      <c r="L155" s="2">
        <v>310</v>
      </c>
    </row>
    <row r="156" spans="1:12" x14ac:dyDescent="0.7">
      <c r="A156" t="s">
        <v>21</v>
      </c>
      <c r="B156">
        <v>0</v>
      </c>
      <c r="C156" t="s">
        <v>168</v>
      </c>
      <c r="D156" t="s">
        <v>15</v>
      </c>
      <c r="E156">
        <v>2018</v>
      </c>
      <c r="F156" s="2">
        <v>35000</v>
      </c>
      <c r="G156" s="2">
        <v>5600</v>
      </c>
      <c r="H156" t="s">
        <v>16</v>
      </c>
      <c r="I156">
        <v>0</v>
      </c>
      <c r="J156">
        <v>1</v>
      </c>
      <c r="K156" t="s">
        <v>29</v>
      </c>
      <c r="L156" s="2">
        <v>90</v>
      </c>
    </row>
    <row r="157" spans="1:12" x14ac:dyDescent="0.7">
      <c r="A157" t="s">
        <v>48</v>
      </c>
      <c r="B157">
        <v>0</v>
      </c>
      <c r="C157" t="s">
        <v>103</v>
      </c>
      <c r="D157" t="s">
        <v>52</v>
      </c>
      <c r="E157">
        <v>2020</v>
      </c>
      <c r="F157" s="2">
        <v>20000</v>
      </c>
      <c r="G157" s="2">
        <v>660</v>
      </c>
      <c r="H157" t="s">
        <v>11</v>
      </c>
      <c r="I157">
        <v>1</v>
      </c>
      <c r="J157">
        <v>0</v>
      </c>
      <c r="K157" t="s">
        <v>37</v>
      </c>
      <c r="L157" s="2">
        <v>110</v>
      </c>
    </row>
    <row r="158" spans="1:12" x14ac:dyDescent="0.7">
      <c r="A158" t="s">
        <v>21</v>
      </c>
      <c r="B158">
        <v>0</v>
      </c>
      <c r="C158" t="s">
        <v>169</v>
      </c>
      <c r="D158" t="s">
        <v>28</v>
      </c>
      <c r="E158">
        <v>2017</v>
      </c>
      <c r="F158" s="2">
        <v>50000</v>
      </c>
      <c r="G158" s="2">
        <v>2500</v>
      </c>
      <c r="H158" t="s">
        <v>33</v>
      </c>
      <c r="I158">
        <v>0</v>
      </c>
      <c r="J158">
        <v>0</v>
      </c>
      <c r="K158" t="s">
        <v>12</v>
      </c>
      <c r="L158" s="2">
        <v>140</v>
      </c>
    </row>
    <row r="159" spans="1:12" x14ac:dyDescent="0.7">
      <c r="A159" t="s">
        <v>8</v>
      </c>
      <c r="B159">
        <v>0</v>
      </c>
      <c r="C159" t="s">
        <v>158</v>
      </c>
      <c r="D159" t="s">
        <v>10</v>
      </c>
      <c r="E159">
        <v>2019</v>
      </c>
      <c r="F159" s="2">
        <v>30000</v>
      </c>
      <c r="G159" s="2">
        <v>2000</v>
      </c>
      <c r="H159" t="s">
        <v>11</v>
      </c>
      <c r="I159">
        <v>1</v>
      </c>
      <c r="J159">
        <v>0</v>
      </c>
      <c r="K159" t="s">
        <v>17</v>
      </c>
      <c r="L159" s="2">
        <v>180</v>
      </c>
    </row>
    <row r="160" spans="1:12" x14ac:dyDescent="0.7">
      <c r="A160" t="s">
        <v>21</v>
      </c>
      <c r="B160">
        <v>0</v>
      </c>
      <c r="C160" t="s">
        <v>170</v>
      </c>
      <c r="D160" t="s">
        <v>36</v>
      </c>
      <c r="E160">
        <v>2017</v>
      </c>
      <c r="F160" s="2">
        <v>50000</v>
      </c>
      <c r="G160" s="2">
        <v>2000</v>
      </c>
      <c r="H160" t="s">
        <v>33</v>
      </c>
      <c r="I160">
        <v>0</v>
      </c>
      <c r="J160">
        <v>0</v>
      </c>
      <c r="K160" t="s">
        <v>25</v>
      </c>
      <c r="L160" s="2">
        <v>180</v>
      </c>
    </row>
    <row r="161" spans="1:12" x14ac:dyDescent="0.7">
      <c r="A161" t="s">
        <v>26</v>
      </c>
      <c r="B161">
        <v>0</v>
      </c>
      <c r="C161" t="s">
        <v>46</v>
      </c>
      <c r="D161" t="s">
        <v>47</v>
      </c>
      <c r="E161">
        <v>2015</v>
      </c>
      <c r="F161" s="2">
        <v>75000</v>
      </c>
      <c r="G161" s="2">
        <v>1300</v>
      </c>
      <c r="H161" t="s">
        <v>11</v>
      </c>
      <c r="I161">
        <v>1</v>
      </c>
      <c r="J161">
        <v>0</v>
      </c>
      <c r="K161" t="s">
        <v>171</v>
      </c>
      <c r="L161" s="2">
        <v>85</v>
      </c>
    </row>
    <row r="162" spans="1:12" x14ac:dyDescent="0.7">
      <c r="A162" t="s">
        <v>18</v>
      </c>
      <c r="B162">
        <v>0</v>
      </c>
      <c r="C162" t="s">
        <v>19</v>
      </c>
      <c r="D162" t="s">
        <v>20</v>
      </c>
      <c r="E162">
        <v>2016</v>
      </c>
      <c r="F162" s="2">
        <v>65000</v>
      </c>
      <c r="G162" s="2">
        <v>660</v>
      </c>
      <c r="H162" t="s">
        <v>11</v>
      </c>
      <c r="I162">
        <v>1</v>
      </c>
      <c r="J162">
        <v>0</v>
      </c>
      <c r="K162" t="s">
        <v>40</v>
      </c>
      <c r="L162" s="2">
        <v>70</v>
      </c>
    </row>
    <row r="163" spans="1:12" x14ac:dyDescent="0.7">
      <c r="A163" t="s">
        <v>62</v>
      </c>
      <c r="B163">
        <v>1</v>
      </c>
      <c r="C163" t="s">
        <v>172</v>
      </c>
      <c r="D163" t="s">
        <v>15</v>
      </c>
      <c r="E163">
        <v>2018</v>
      </c>
      <c r="F163" s="2">
        <v>38000</v>
      </c>
      <c r="G163" s="2">
        <v>2000</v>
      </c>
      <c r="H163" t="s">
        <v>16</v>
      </c>
      <c r="I163">
        <v>0</v>
      </c>
      <c r="J163">
        <v>1</v>
      </c>
      <c r="K163" t="s">
        <v>37</v>
      </c>
      <c r="L163" s="2">
        <v>300</v>
      </c>
    </row>
    <row r="164" spans="1:12" x14ac:dyDescent="0.7">
      <c r="A164" t="s">
        <v>26</v>
      </c>
      <c r="B164">
        <v>0</v>
      </c>
      <c r="C164" t="s">
        <v>173</v>
      </c>
      <c r="D164" t="s">
        <v>15</v>
      </c>
      <c r="E164">
        <v>2016</v>
      </c>
      <c r="F164" s="2">
        <v>55000</v>
      </c>
      <c r="G164" s="2">
        <v>2800</v>
      </c>
      <c r="H164" t="s">
        <v>16</v>
      </c>
      <c r="I164">
        <v>0</v>
      </c>
      <c r="J164">
        <v>1</v>
      </c>
      <c r="K164" t="s">
        <v>78</v>
      </c>
      <c r="L164" s="2">
        <v>220</v>
      </c>
    </row>
    <row r="165" spans="1:12" x14ac:dyDescent="0.7">
      <c r="A165" t="s">
        <v>26</v>
      </c>
      <c r="B165">
        <v>0</v>
      </c>
      <c r="C165" t="s">
        <v>174</v>
      </c>
      <c r="D165" t="s">
        <v>52</v>
      </c>
      <c r="E165">
        <v>2018</v>
      </c>
      <c r="F165" s="2">
        <v>22000</v>
      </c>
      <c r="G165" s="2">
        <v>660</v>
      </c>
      <c r="H165" t="s">
        <v>11</v>
      </c>
      <c r="I165">
        <v>1</v>
      </c>
      <c r="J165">
        <v>0</v>
      </c>
      <c r="K165" t="s">
        <v>12</v>
      </c>
      <c r="L165" s="2">
        <v>74</v>
      </c>
    </row>
    <row r="166" spans="1:12" x14ac:dyDescent="0.7">
      <c r="A166" t="s">
        <v>26</v>
      </c>
      <c r="B166">
        <v>0</v>
      </c>
      <c r="C166" t="s">
        <v>175</v>
      </c>
      <c r="D166" t="s">
        <v>52</v>
      </c>
      <c r="E166">
        <v>2019</v>
      </c>
      <c r="F166" s="2">
        <v>19000</v>
      </c>
      <c r="G166" s="2">
        <v>660</v>
      </c>
      <c r="H166" t="s">
        <v>11</v>
      </c>
      <c r="I166">
        <v>1</v>
      </c>
      <c r="J166">
        <v>0</v>
      </c>
      <c r="K166" t="s">
        <v>75</v>
      </c>
      <c r="L166" s="2">
        <v>78</v>
      </c>
    </row>
    <row r="167" spans="1:12" x14ac:dyDescent="0.7">
      <c r="A167" s="1" t="s">
        <v>91</v>
      </c>
      <c r="B167" s="1">
        <v>1</v>
      </c>
      <c r="C167" s="1" t="s">
        <v>176</v>
      </c>
      <c r="D167" s="1" t="s">
        <v>15</v>
      </c>
      <c r="E167" s="1">
        <v>2017</v>
      </c>
      <c r="F167" s="3">
        <v>45000</v>
      </c>
      <c r="G167" s="3">
        <v>3500</v>
      </c>
      <c r="H167" s="1" t="s">
        <v>16</v>
      </c>
      <c r="I167" s="1">
        <v>0</v>
      </c>
      <c r="J167" s="1">
        <v>1</v>
      </c>
      <c r="K167" s="1" t="s">
        <v>94</v>
      </c>
      <c r="L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7651-8B20-43E8-A176-F3112D573119}">
  <dimension ref="A1:T167"/>
  <sheetViews>
    <sheetView workbookViewId="0">
      <selection activeCell="Q3" sqref="Q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  <c r="Q1" s="5" t="s">
        <v>223</v>
      </c>
      <c r="R1" s="6"/>
      <c r="S1" s="6"/>
      <c r="T1" s="6"/>
    </row>
    <row r="2" spans="1:2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  <c r="Q2" s="12" t="s">
        <v>183</v>
      </c>
      <c r="R2" s="11" t="s">
        <v>184</v>
      </c>
      <c r="S2" s="11" t="s">
        <v>180</v>
      </c>
      <c r="T2" s="11" t="s">
        <v>181</v>
      </c>
    </row>
    <row r="3" spans="1:2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0">CORREL(INDIRECT(M$2),INDIRECT($K3))</f>
        <v>-0.37099424523199714</v>
      </c>
      <c r="N3" s="10">
        <f t="shared" ca="1" si="0"/>
        <v>-0.11226327864545012</v>
      </c>
      <c r="O3" s="10">
        <f t="shared" ca="1" si="0"/>
        <v>-0.27882362237771718</v>
      </c>
      <c r="Q3" s="10" cm="1">
        <f t="array" aca="1" ref="Q3:T6" ca="1">MINVERSE(L3:O6)</f>
        <v>1.7329327694334786</v>
      </c>
      <c r="R3">
        <f ca="1"/>
        <v>1.2082877105820959</v>
      </c>
      <c r="S3">
        <f ca="1"/>
        <v>-0.60837791580595602</v>
      </c>
      <c r="T3">
        <f ca="1"/>
        <v>1.2659023604129416</v>
      </c>
    </row>
    <row r="4" spans="1:2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-0.37099424523199714</v>
      </c>
      <c r="M4" s="10">
        <f t="shared" ca="1" si="0"/>
        <v>0.99999999999999978</v>
      </c>
      <c r="N4" s="10">
        <f t="shared" ca="1" si="0"/>
        <v>0.12296010052085722</v>
      </c>
      <c r="O4" s="10">
        <f t="shared" ca="1" si="0"/>
        <v>-0.38752863681060762</v>
      </c>
      <c r="Q4">
        <f ca="1"/>
        <v>1.2082877105820957</v>
      </c>
      <c r="R4">
        <f ca="1"/>
        <v>2.2564862822354517</v>
      </c>
      <c r="S4">
        <f ca="1"/>
        <v>-1.047975080471683</v>
      </c>
      <c r="T4">
        <f ca="1"/>
        <v>1.753055927370891</v>
      </c>
    </row>
    <row r="5" spans="1:2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-0.11226327864545012</v>
      </c>
      <c r="M5" s="10">
        <f t="shared" ca="1" si="0"/>
        <v>0.12296010052085722</v>
      </c>
      <c r="N5" s="10">
        <f t="shared" ca="1" si="0"/>
        <v>0.99999999999999989</v>
      </c>
      <c r="O5" s="10">
        <f t="shared" ca="1" si="0"/>
        <v>0.51690515183963759</v>
      </c>
      <c r="Q5">
        <f ca="1"/>
        <v>-0.6083779158059559</v>
      </c>
      <c r="R5">
        <f ca="1"/>
        <v>-1.047975080471683</v>
      </c>
      <c r="S5">
        <f ca="1"/>
        <v>1.8533736578973774</v>
      </c>
      <c r="T5">
        <f ca="1"/>
        <v>-1.5337688806573291</v>
      </c>
    </row>
    <row r="6" spans="1:2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-0.27882362237771718</v>
      </c>
      <c r="M6" s="13">
        <f t="shared" ca="1" si="0"/>
        <v>-0.38752863681060762</v>
      </c>
      <c r="N6" s="13">
        <f t="shared" ca="1" si="0"/>
        <v>0.51690515183963759</v>
      </c>
      <c r="O6" s="13">
        <f t="shared" ca="1" si="0"/>
        <v>1</v>
      </c>
      <c r="Q6" s="1">
        <f ca="1"/>
        <v>1.2659023604129414</v>
      </c>
      <c r="R6" s="1">
        <f ca="1"/>
        <v>1.753055927370891</v>
      </c>
      <c r="S6" s="1">
        <f ca="1"/>
        <v>-1.5337688806573291</v>
      </c>
      <c r="T6" s="1">
        <f ca="1"/>
        <v>2.8251358916367235</v>
      </c>
    </row>
    <row r="7" spans="1:2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20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20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L9" s="45" t="s">
        <v>227</v>
      </c>
      <c r="M9" s="7"/>
      <c r="N9" s="7"/>
    </row>
    <row r="10" spans="1:20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L10" s="17" t="s">
        <v>224</v>
      </c>
      <c r="M10" s="17" t="s">
        <v>225</v>
      </c>
      <c r="N10" s="17" t="s">
        <v>226</v>
      </c>
    </row>
    <row r="11" spans="1:20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L11">
        <v>1</v>
      </c>
      <c r="M11">
        <v>1</v>
      </c>
      <c r="N11">
        <v>2</v>
      </c>
    </row>
    <row r="12" spans="1:20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L12">
        <v>2</v>
      </c>
      <c r="M12">
        <v>2</v>
      </c>
      <c r="N12">
        <v>5</v>
      </c>
    </row>
    <row r="13" spans="1:20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L13">
        <v>3</v>
      </c>
      <c r="M13">
        <v>3</v>
      </c>
      <c r="N13">
        <v>4</v>
      </c>
    </row>
    <row r="14" spans="1:20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L14">
        <v>4</v>
      </c>
      <c r="M14">
        <v>4</v>
      </c>
      <c r="N14">
        <v>1</v>
      </c>
    </row>
    <row r="15" spans="1:20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  <c r="L15" s="1">
        <v>5</v>
      </c>
      <c r="M15" s="1">
        <v>4</v>
      </c>
      <c r="N15" s="1">
        <v>3</v>
      </c>
    </row>
    <row r="16" spans="1:20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19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L17" s="7" t="s">
        <v>182</v>
      </c>
      <c r="M17" s="8"/>
      <c r="N17" s="8"/>
      <c r="O17" s="8"/>
      <c r="Q17" s="7" t="s">
        <v>223</v>
      </c>
      <c r="R17" s="8"/>
      <c r="S17" s="8"/>
    </row>
    <row r="18" spans="1:19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  <c r="L18" s="46"/>
      <c r="M18" s="17" t="s">
        <v>224</v>
      </c>
      <c r="N18" s="17" t="s">
        <v>225</v>
      </c>
      <c r="O18" s="17" t="s">
        <v>226</v>
      </c>
      <c r="Q18" s="17" t="s">
        <v>224</v>
      </c>
      <c r="R18" s="17" t="s">
        <v>225</v>
      </c>
      <c r="S18" s="17" t="s">
        <v>226</v>
      </c>
    </row>
    <row r="19" spans="1:19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L19" s="9" t="s">
        <v>224</v>
      </c>
      <c r="M19">
        <v>1</v>
      </c>
      <c r="N19">
        <f>CORREL(L11:L15,M11:M15)</f>
        <v>0.9701425001453321</v>
      </c>
      <c r="O19">
        <f>CORREL(L11:L15,N11:N15)</f>
        <v>-0.19999999999999996</v>
      </c>
      <c r="Q19" cm="1">
        <f t="array" ref="Q19:S21">MINVERSE(M19:O21)</f>
        <v>17.391304347826217</v>
      </c>
      <c r="R19">
        <v>-17.030218888420908</v>
      </c>
      <c r="S19">
        <v>-0.65217391304348604</v>
      </c>
    </row>
    <row r="20" spans="1:19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L20" s="9" t="s">
        <v>225</v>
      </c>
      <c r="M20">
        <f>N19</f>
        <v>0.9701425001453321</v>
      </c>
      <c r="N20">
        <v>1</v>
      </c>
      <c r="O20">
        <f>CORREL(M11:M15,N11:N15)</f>
        <v>-0.24253562503633302</v>
      </c>
      <c r="Q20">
        <v>-17.030218888420904</v>
      </c>
      <c r="R20">
        <v>17.739130434782744</v>
      </c>
      <c r="S20">
        <v>0.89632730991689047</v>
      </c>
    </row>
    <row r="21" spans="1:19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L21" s="11" t="s">
        <v>226</v>
      </c>
      <c r="M21" s="1">
        <f>O19</f>
        <v>-0.19999999999999996</v>
      </c>
      <c r="N21" s="1">
        <f>O20</f>
        <v>-0.24253562503633302</v>
      </c>
      <c r="O21" s="1">
        <v>1</v>
      </c>
      <c r="Q21" s="1">
        <v>-0.65217391304348615</v>
      </c>
      <c r="R21" s="1">
        <v>0.89632730991689069</v>
      </c>
      <c r="S21" s="1">
        <v>1.0869565217391308</v>
      </c>
    </row>
    <row r="22" spans="1:19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</row>
    <row r="23" spans="1:19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Q23" t="s">
        <v>228</v>
      </c>
    </row>
    <row r="24" spans="1:19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</row>
    <row r="25" spans="1:19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</row>
    <row r="26" spans="1:19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9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19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9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19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</row>
    <row r="31" spans="1:19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9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conditionalFormatting sqref="Q19:S21">
    <cfRule type="cellIs" dxfId="0" priority="1" operator="greaterThanOrEqual">
      <formula>10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ED4-6847-4AFE-92E8-4E6ABA70F8DB}">
  <dimension ref="A1:F6"/>
  <sheetViews>
    <sheetView zoomScaleNormal="100" workbookViewId="0">
      <selection activeCell="D2" sqref="D2"/>
    </sheetView>
  </sheetViews>
  <sheetFormatPr defaultRowHeight="17.649999999999999" x14ac:dyDescent="0.7"/>
  <cols>
    <col min="5" max="5" width="25.75" customWidth="1"/>
    <col min="6" max="6" width="54.6875" customWidth="1"/>
  </cols>
  <sheetData>
    <row r="1" spans="1:6" ht="28.15" customHeight="1" x14ac:dyDescent="0.7">
      <c r="A1" s="25" t="s">
        <v>193</v>
      </c>
      <c r="C1" s="21" t="s">
        <v>191</v>
      </c>
      <c r="D1" s="21" t="s">
        <v>194</v>
      </c>
      <c r="E1" s="21" t="s">
        <v>202</v>
      </c>
      <c r="F1" s="21" t="s">
        <v>195</v>
      </c>
    </row>
    <row r="2" spans="1:6" ht="35.25" x14ac:dyDescent="0.7">
      <c r="A2" s="22">
        <v>10</v>
      </c>
      <c r="C2" s="22"/>
      <c r="D2" s="22" cm="1">
        <f t="array" aca="1" ref="D2" ca="1">INDIRECT("A4")</f>
        <v>30</v>
      </c>
      <c r="E2" s="23" t="s">
        <v>190</v>
      </c>
      <c r="F2" s="24" t="s">
        <v>198</v>
      </c>
    </row>
    <row r="3" spans="1:6" ht="35.25" x14ac:dyDescent="0.7">
      <c r="A3" s="22">
        <v>20</v>
      </c>
      <c r="C3" s="22" t="s">
        <v>192</v>
      </c>
      <c r="D3" s="22" cm="1">
        <f t="array" aca="1" ref="D3" ca="1">INDIRECT(C3)</f>
        <v>30</v>
      </c>
      <c r="E3" s="23" t="s">
        <v>196</v>
      </c>
      <c r="F3" s="24" t="s">
        <v>199</v>
      </c>
    </row>
    <row r="4" spans="1:6" ht="35.25" x14ac:dyDescent="0.7">
      <c r="A4" s="22">
        <v>30</v>
      </c>
      <c r="C4" s="22"/>
      <c r="D4" s="22">
        <f ca="1">SUM(A2:INDIRECT("A4"))</f>
        <v>60</v>
      </c>
      <c r="E4" s="23" t="s">
        <v>197</v>
      </c>
      <c r="F4" s="24" t="s">
        <v>203</v>
      </c>
    </row>
    <row r="5" spans="1:6" ht="54.4" customHeight="1" x14ac:dyDescent="0.7">
      <c r="C5" s="22" t="s">
        <v>192</v>
      </c>
      <c r="D5" s="22">
        <f ca="1">SUM(A2:INDIRECT(C5))</f>
        <v>60</v>
      </c>
      <c r="E5" s="23" t="s">
        <v>201</v>
      </c>
      <c r="F5" s="24" t="s">
        <v>200</v>
      </c>
    </row>
    <row r="6" spans="1:6" x14ac:dyDescent="0.7">
      <c r="E6" s="20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4356-7A36-47A0-9DB2-96356BBE2A26}">
  <dimension ref="A1:T163"/>
  <sheetViews>
    <sheetView workbookViewId="0">
      <selection activeCell="L10" sqref="L10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2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9"/>
      <c r="L2" s="12" t="s">
        <v>183</v>
      </c>
      <c r="M2" s="11" t="s">
        <v>184</v>
      </c>
      <c r="N2" s="11" t="s">
        <v>180</v>
      </c>
      <c r="O2" s="11" t="s">
        <v>181</v>
      </c>
      <c r="Q2" s="44" t="s">
        <v>221</v>
      </c>
      <c r="S2" s="14"/>
      <c r="T2" s="14"/>
    </row>
    <row r="3" spans="1:2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43" t="s">
        <v>183</v>
      </c>
      <c r="L3" s="10">
        <f ca="1">CORREL(INDIRECT(L$2),INDIRECT($K3))</f>
        <v>1</v>
      </c>
      <c r="M3" s="10">
        <f t="shared" ref="M3:O6" ca="1" si="0">CORREL(INDIRECT(M$2),INDIRECT($K3))</f>
        <v>-0.97360349279531178</v>
      </c>
      <c r="N3" s="10">
        <f t="shared" ca="1" si="0"/>
        <v>-6.6490492320206707E-2</v>
      </c>
      <c r="O3" s="10">
        <f t="shared" ca="1" si="0"/>
        <v>0.49096600970122645</v>
      </c>
      <c r="Q3" s="44" t="s">
        <v>222</v>
      </c>
    </row>
    <row r="4" spans="1:2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-0.97360349279531178</v>
      </c>
      <c r="M4" s="10">
        <f t="shared" ca="1" si="0"/>
        <v>1</v>
      </c>
      <c r="N4" s="10">
        <f t="shared" ca="1" si="0"/>
        <v>0.14675222610562108</v>
      </c>
      <c r="O4" s="10">
        <f t="shared" ca="1" si="0"/>
        <v>-0.43806525257272377</v>
      </c>
    </row>
    <row r="5" spans="1:2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-6.6490492320206707E-2</v>
      </c>
      <c r="M5" s="10">
        <f t="shared" ca="1" si="0"/>
        <v>0.14675222610562108</v>
      </c>
      <c r="N5" s="10">
        <f t="shared" ca="1" si="0"/>
        <v>1</v>
      </c>
      <c r="O5" s="10">
        <f t="shared" ca="1" si="0"/>
        <v>0.59796741154066047</v>
      </c>
    </row>
    <row r="6" spans="1:2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0.49096600970122645</v>
      </c>
      <c r="M6" s="13">
        <f t="shared" ca="1" si="0"/>
        <v>-0.43806525257272377</v>
      </c>
      <c r="N6" s="13">
        <f t="shared" ca="1" si="0"/>
        <v>0.59796741154066047</v>
      </c>
      <c r="O6" s="13">
        <f t="shared" ca="1" si="0"/>
        <v>1</v>
      </c>
    </row>
    <row r="7" spans="1:2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20" x14ac:dyDescent="0.7">
      <c r="A8" t="s">
        <v>35</v>
      </c>
      <c r="B8">
        <v>911</v>
      </c>
      <c r="C8" t="s">
        <v>36</v>
      </c>
      <c r="D8">
        <v>2020</v>
      </c>
      <c r="E8" s="2">
        <v>15000</v>
      </c>
      <c r="F8" s="2">
        <v>3000</v>
      </c>
      <c r="G8" t="s">
        <v>16</v>
      </c>
      <c r="H8" t="s">
        <v>37</v>
      </c>
      <c r="I8" s="2">
        <v>450</v>
      </c>
      <c r="K8" s="7" t="s">
        <v>185</v>
      </c>
      <c r="L8" s="8"/>
      <c r="M8" s="8"/>
      <c r="N8" s="8"/>
      <c r="O8" s="8"/>
    </row>
    <row r="9" spans="1:20" x14ac:dyDescent="0.7">
      <c r="A9" t="s">
        <v>26</v>
      </c>
      <c r="B9" t="s">
        <v>38</v>
      </c>
      <c r="C9" t="s">
        <v>20</v>
      </c>
      <c r="D9">
        <v>2017</v>
      </c>
      <c r="E9" s="2">
        <v>30000</v>
      </c>
      <c r="F9" s="2">
        <v>1000</v>
      </c>
      <c r="G9" t="s">
        <v>11</v>
      </c>
      <c r="H9" t="s">
        <v>25</v>
      </c>
      <c r="I9" s="2">
        <v>85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20" x14ac:dyDescent="0.7">
      <c r="A10" t="s">
        <v>13</v>
      </c>
      <c r="B10" t="s">
        <v>39</v>
      </c>
      <c r="C10" t="s">
        <v>36</v>
      </c>
      <c r="D10">
        <v>2017</v>
      </c>
      <c r="E10" s="2">
        <v>40000</v>
      </c>
      <c r="F10" s="2">
        <v>2000</v>
      </c>
      <c r="G10" t="s">
        <v>33</v>
      </c>
      <c r="H10" t="s">
        <v>40</v>
      </c>
      <c r="I10" s="2">
        <v>120</v>
      </c>
      <c r="K10" s="9" t="s">
        <v>178</v>
      </c>
      <c r="L10" cm="1">
        <f t="array" ref="L10:O14">LINEST(本体価格,D2:F163,TRUE,TRUE)</f>
        <v>6.5100567726382799E-2</v>
      </c>
      <c r="M10">
        <v>-6.5102369551107661E-4</v>
      </c>
      <c r="N10">
        <v>8.1212860459228171</v>
      </c>
      <c r="O10">
        <v>-16316.395854025212</v>
      </c>
    </row>
    <row r="11" spans="1:20" x14ac:dyDescent="0.7">
      <c r="A11" t="s">
        <v>18</v>
      </c>
      <c r="B11" t="s">
        <v>41</v>
      </c>
      <c r="C11" t="s">
        <v>20</v>
      </c>
      <c r="D11">
        <v>2016</v>
      </c>
      <c r="E11" s="2">
        <v>65000</v>
      </c>
      <c r="F11" s="2">
        <v>1400</v>
      </c>
      <c r="G11" t="s">
        <v>33</v>
      </c>
      <c r="H11" t="s">
        <v>42</v>
      </c>
      <c r="I11" s="2">
        <v>100</v>
      </c>
      <c r="K11" s="9" t="s">
        <v>229</v>
      </c>
      <c r="L11">
        <v>5.0689185380024806E-3</v>
      </c>
      <c r="M11">
        <v>5.4816379671311882E-4</v>
      </c>
      <c r="N11">
        <v>6.4907773314236845</v>
      </c>
      <c r="O11">
        <v>13113.791796520103</v>
      </c>
    </row>
    <row r="12" spans="1:20" ht="19.149999999999999" x14ac:dyDescent="0.7">
      <c r="A12" t="s">
        <v>43</v>
      </c>
      <c r="B12" t="s">
        <v>44</v>
      </c>
      <c r="C12" t="s">
        <v>15</v>
      </c>
      <c r="D12">
        <v>2017</v>
      </c>
      <c r="E12" s="2">
        <v>50000</v>
      </c>
      <c r="F12" s="2">
        <v>2000</v>
      </c>
      <c r="G12" t="s">
        <v>16</v>
      </c>
      <c r="H12" t="s">
        <v>23</v>
      </c>
      <c r="I12" s="2">
        <v>240</v>
      </c>
      <c r="K12" s="9" t="s">
        <v>230</v>
      </c>
      <c r="L12">
        <v>0.64366607119754993</v>
      </c>
      <c r="M12">
        <v>52.657296765218433</v>
      </c>
      <c r="N12" t="e">
        <v>#N/A</v>
      </c>
      <c r="O12" t="e">
        <v>#N/A</v>
      </c>
    </row>
    <row r="13" spans="1:20" x14ac:dyDescent="0.7">
      <c r="A13" t="s">
        <v>13</v>
      </c>
      <c r="B13" t="s">
        <v>45</v>
      </c>
      <c r="C13" t="s">
        <v>20</v>
      </c>
      <c r="D13">
        <v>2015</v>
      </c>
      <c r="E13" s="2">
        <v>65000</v>
      </c>
      <c r="F13" s="2">
        <v>1300</v>
      </c>
      <c r="G13" t="s">
        <v>33</v>
      </c>
      <c r="H13" t="s">
        <v>40</v>
      </c>
      <c r="I13" s="2">
        <v>80</v>
      </c>
      <c r="K13" s="9" t="s">
        <v>208</v>
      </c>
      <c r="L13">
        <v>95.134770158802823</v>
      </c>
      <c r="M13">
        <v>158</v>
      </c>
      <c r="N13" t="e">
        <v>#N/A</v>
      </c>
      <c r="O13" t="e">
        <v>#N/A</v>
      </c>
    </row>
    <row r="14" spans="1:20" x14ac:dyDescent="0.7">
      <c r="A14" t="s">
        <v>26</v>
      </c>
      <c r="B14" t="s">
        <v>46</v>
      </c>
      <c r="C14" t="s">
        <v>47</v>
      </c>
      <c r="D14">
        <v>2014</v>
      </c>
      <c r="E14" s="2">
        <v>80000</v>
      </c>
      <c r="F14" s="2">
        <v>1000</v>
      </c>
      <c r="G14" t="s">
        <v>11</v>
      </c>
      <c r="H14" t="s">
        <v>29</v>
      </c>
      <c r="I14" s="2">
        <v>28</v>
      </c>
      <c r="K14" s="11" t="s">
        <v>209</v>
      </c>
      <c r="L14" s="1">
        <v>791366.47565760033</v>
      </c>
      <c r="M14" s="1">
        <v>438100.96261400485</v>
      </c>
      <c r="N14" s="1" t="e">
        <v>#N/A</v>
      </c>
      <c r="O14" s="1" t="e">
        <v>#N/A</v>
      </c>
    </row>
    <row r="15" spans="1:20" x14ac:dyDescent="0.7">
      <c r="A15" t="s">
        <v>48</v>
      </c>
      <c r="B15" t="s">
        <v>49</v>
      </c>
      <c r="C15" t="s">
        <v>47</v>
      </c>
      <c r="D15">
        <v>2017</v>
      </c>
      <c r="E15" s="2">
        <v>55000</v>
      </c>
      <c r="F15" s="2">
        <v>1300</v>
      </c>
      <c r="G15" t="s">
        <v>33</v>
      </c>
      <c r="H15" t="s">
        <v>23</v>
      </c>
      <c r="I15" s="2">
        <v>120</v>
      </c>
    </row>
    <row r="16" spans="1:20" x14ac:dyDescent="0.7">
      <c r="A16" t="s">
        <v>21</v>
      </c>
      <c r="B16" t="s">
        <v>50</v>
      </c>
      <c r="C16" t="s">
        <v>10</v>
      </c>
      <c r="D16">
        <v>2017</v>
      </c>
      <c r="E16" s="2">
        <v>40000</v>
      </c>
      <c r="F16" s="2">
        <v>1600</v>
      </c>
      <c r="G16" t="s">
        <v>11</v>
      </c>
      <c r="H16" t="s">
        <v>25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18</v>
      </c>
      <c r="B17" t="s">
        <v>51</v>
      </c>
      <c r="C17" t="s">
        <v>52</v>
      </c>
      <c r="D17">
        <v>2015</v>
      </c>
      <c r="E17" s="2">
        <v>70000</v>
      </c>
      <c r="F17" s="2">
        <v>1200</v>
      </c>
      <c r="G17" t="s">
        <v>11</v>
      </c>
      <c r="H17" t="s">
        <v>29</v>
      </c>
      <c r="I17" s="2">
        <v>28</v>
      </c>
      <c r="K17" s="11" t="s">
        <v>189</v>
      </c>
      <c r="L17" s="19">
        <v>2018</v>
      </c>
      <c r="M17" s="19">
        <v>20000</v>
      </c>
      <c r="N17" s="19">
        <v>1500</v>
      </c>
      <c r="O17" s="19" cm="1">
        <f t="array" ref="O17">TREND(本体価格,D2:F163,L17:N17,TRUE)</f>
        <v>156.98976432638847</v>
      </c>
    </row>
    <row r="18" spans="1:15" x14ac:dyDescent="0.7">
      <c r="A18" t="s">
        <v>8</v>
      </c>
      <c r="B18" t="s">
        <v>53</v>
      </c>
      <c r="C18" t="s">
        <v>52</v>
      </c>
      <c r="D18">
        <v>2016</v>
      </c>
      <c r="E18" s="2">
        <v>50000</v>
      </c>
      <c r="F18" s="2">
        <v>1600</v>
      </c>
      <c r="G18" t="s">
        <v>11</v>
      </c>
      <c r="H18" t="s">
        <v>54</v>
      </c>
      <c r="I18" s="2">
        <v>150</v>
      </c>
    </row>
    <row r="19" spans="1:15" x14ac:dyDescent="0.7">
      <c r="A19" t="s">
        <v>48</v>
      </c>
      <c r="B19" t="s">
        <v>55</v>
      </c>
      <c r="C19" t="s">
        <v>52</v>
      </c>
      <c r="D19">
        <v>2018</v>
      </c>
      <c r="E19" s="2">
        <v>24000</v>
      </c>
      <c r="F19" s="2">
        <v>660</v>
      </c>
      <c r="G19" t="s">
        <v>11</v>
      </c>
      <c r="H19" t="s">
        <v>17</v>
      </c>
      <c r="I19" s="2">
        <v>76</v>
      </c>
      <c r="K19" s="41" t="s">
        <v>206</v>
      </c>
      <c r="L19" s="41" t="s">
        <v>207</v>
      </c>
    </row>
    <row r="20" spans="1:15" x14ac:dyDescent="0.7">
      <c r="A20" t="s">
        <v>26</v>
      </c>
      <c r="B20" t="s">
        <v>56</v>
      </c>
      <c r="C20" t="s">
        <v>57</v>
      </c>
      <c r="D20">
        <v>2017</v>
      </c>
      <c r="E20" s="2">
        <v>60000</v>
      </c>
      <c r="F20" s="2">
        <v>2000</v>
      </c>
      <c r="G20" t="s">
        <v>11</v>
      </c>
      <c r="H20" t="s">
        <v>34</v>
      </c>
      <c r="I20" s="2">
        <v>170</v>
      </c>
      <c r="K20" s="19">
        <f>COUNT(本体価格)</f>
        <v>162</v>
      </c>
      <c r="L20" s="19">
        <f>COUNTA(F1:H1)</f>
        <v>3</v>
      </c>
    </row>
    <row r="21" spans="1:15" x14ac:dyDescent="0.7">
      <c r="A21" t="s">
        <v>48</v>
      </c>
      <c r="B21" t="s">
        <v>58</v>
      </c>
      <c r="C21" t="s">
        <v>59</v>
      </c>
      <c r="D21">
        <v>2010</v>
      </c>
      <c r="E21" s="2">
        <v>120000</v>
      </c>
      <c r="F21" s="2">
        <v>1300</v>
      </c>
      <c r="G21" t="s">
        <v>11</v>
      </c>
      <c r="H21" t="s">
        <v>29</v>
      </c>
      <c r="I21" s="2">
        <v>25</v>
      </c>
      <c r="K21" s="42" t="s">
        <v>204</v>
      </c>
      <c r="L21" s="29"/>
    </row>
    <row r="22" spans="1:15" x14ac:dyDescent="0.7">
      <c r="A22" t="s">
        <v>21</v>
      </c>
      <c r="B22" t="s">
        <v>60</v>
      </c>
      <c r="C22" t="s">
        <v>10</v>
      </c>
      <c r="D22">
        <v>2016</v>
      </c>
      <c r="E22" s="2">
        <v>70000</v>
      </c>
      <c r="F22" s="2">
        <v>1600</v>
      </c>
      <c r="G22" t="s">
        <v>11</v>
      </c>
      <c r="H22" t="s">
        <v>42</v>
      </c>
      <c r="I22" s="2">
        <v>100</v>
      </c>
      <c r="K22" s="38">
        <f>SQRT(M14/K20)</f>
        <v>52.003143459949413</v>
      </c>
    </row>
    <row r="23" spans="1:15" x14ac:dyDescent="0.7">
      <c r="A23" t="s">
        <v>26</v>
      </c>
      <c r="B23" t="s">
        <v>61</v>
      </c>
      <c r="C23" t="s">
        <v>20</v>
      </c>
      <c r="D23">
        <v>2018</v>
      </c>
      <c r="E23" s="2">
        <v>24000</v>
      </c>
      <c r="F23" s="2">
        <v>660</v>
      </c>
      <c r="G23" t="s">
        <v>11</v>
      </c>
      <c r="H23" t="s">
        <v>34</v>
      </c>
      <c r="I23" s="2">
        <v>75</v>
      </c>
    </row>
    <row r="24" spans="1:15" x14ac:dyDescent="0.7">
      <c r="A24" t="s">
        <v>62</v>
      </c>
      <c r="B24" t="s">
        <v>63</v>
      </c>
      <c r="C24" t="s">
        <v>10</v>
      </c>
      <c r="D24">
        <v>2019</v>
      </c>
      <c r="E24" s="2">
        <v>28000</v>
      </c>
      <c r="F24" s="2">
        <v>2000</v>
      </c>
      <c r="G24" t="s">
        <v>16</v>
      </c>
      <c r="H24" t="s">
        <v>17</v>
      </c>
      <c r="I24" s="2">
        <v>270</v>
      </c>
      <c r="K24" s="28" t="s">
        <v>205</v>
      </c>
      <c r="L24" s="29"/>
    </row>
    <row r="25" spans="1:15" x14ac:dyDescent="0.7">
      <c r="A25" t="s">
        <v>26</v>
      </c>
      <c r="B25" t="s">
        <v>64</v>
      </c>
      <c r="C25" t="s">
        <v>59</v>
      </c>
      <c r="D25">
        <v>2013</v>
      </c>
      <c r="E25" s="2">
        <v>90000</v>
      </c>
      <c r="F25" s="2">
        <v>1800</v>
      </c>
      <c r="G25" t="s">
        <v>11</v>
      </c>
      <c r="H25" t="s">
        <v>29</v>
      </c>
      <c r="I25" s="2">
        <v>35</v>
      </c>
      <c r="K25" s="39">
        <f>1-(1-L12)*(K20-1)/(K20-L20-1)</f>
        <v>0.63690023710636412</v>
      </c>
      <c r="L25" s="40"/>
    </row>
    <row r="26" spans="1:15" x14ac:dyDescent="0.7">
      <c r="A26" t="s">
        <v>48</v>
      </c>
      <c r="B26" t="s">
        <v>65</v>
      </c>
      <c r="C26" t="s">
        <v>47</v>
      </c>
      <c r="D26">
        <v>2018</v>
      </c>
      <c r="E26" s="2">
        <v>40000</v>
      </c>
      <c r="F26" s="2">
        <v>1500</v>
      </c>
      <c r="G26" t="s">
        <v>11</v>
      </c>
      <c r="H26" t="s">
        <v>17</v>
      </c>
      <c r="I26" s="2">
        <v>160</v>
      </c>
    </row>
    <row r="27" spans="1:15" x14ac:dyDescent="0.7">
      <c r="A27" t="s">
        <v>21</v>
      </c>
      <c r="B27" t="s">
        <v>66</v>
      </c>
      <c r="C27" t="s">
        <v>36</v>
      </c>
      <c r="D27">
        <v>2016</v>
      </c>
      <c r="E27" s="2">
        <v>60000</v>
      </c>
      <c r="F27" s="2">
        <v>3700</v>
      </c>
      <c r="G27" t="s">
        <v>33</v>
      </c>
      <c r="H27" t="s">
        <v>34</v>
      </c>
      <c r="I27" s="2">
        <v>250</v>
      </c>
    </row>
    <row r="28" spans="1:15" x14ac:dyDescent="0.7">
      <c r="A28" t="s">
        <v>48</v>
      </c>
      <c r="B28" t="s">
        <v>67</v>
      </c>
      <c r="C28" t="s">
        <v>52</v>
      </c>
      <c r="D28">
        <v>2018</v>
      </c>
      <c r="E28" s="2">
        <v>22000</v>
      </c>
      <c r="F28" s="2">
        <v>660</v>
      </c>
      <c r="G28" t="s">
        <v>11</v>
      </c>
      <c r="H28" t="s">
        <v>68</v>
      </c>
      <c r="I28" s="2">
        <v>90</v>
      </c>
    </row>
    <row r="29" spans="1:15" x14ac:dyDescent="0.7">
      <c r="A29" t="s">
        <v>69</v>
      </c>
      <c r="B29" t="s">
        <v>70</v>
      </c>
      <c r="C29" t="s">
        <v>10</v>
      </c>
      <c r="D29">
        <v>2018</v>
      </c>
      <c r="E29" s="2">
        <v>36000</v>
      </c>
      <c r="F29" s="2">
        <v>2500</v>
      </c>
      <c r="G29" t="s">
        <v>16</v>
      </c>
      <c r="H29" t="s">
        <v>71</v>
      </c>
      <c r="I29" s="2">
        <v>290</v>
      </c>
      <c r="O29" s="15"/>
    </row>
    <row r="30" spans="1:15" x14ac:dyDescent="0.7">
      <c r="A30" t="s">
        <v>48</v>
      </c>
      <c r="B30" t="s">
        <v>72</v>
      </c>
      <c r="C30" t="s">
        <v>47</v>
      </c>
      <c r="D30">
        <v>2017</v>
      </c>
      <c r="E30" s="2">
        <v>48000</v>
      </c>
      <c r="F30" s="2">
        <v>1300</v>
      </c>
      <c r="G30" t="s">
        <v>11</v>
      </c>
      <c r="H30" t="s">
        <v>73</v>
      </c>
      <c r="I30" s="2">
        <v>150</v>
      </c>
    </row>
    <row r="31" spans="1:15" x14ac:dyDescent="0.7">
      <c r="A31" t="s">
        <v>48</v>
      </c>
      <c r="B31" t="s">
        <v>49</v>
      </c>
      <c r="C31" t="s">
        <v>47</v>
      </c>
      <c r="D31">
        <v>2008</v>
      </c>
      <c r="E31" s="2">
        <v>150000</v>
      </c>
      <c r="F31" s="2">
        <v>1300</v>
      </c>
      <c r="G31" t="s">
        <v>11</v>
      </c>
      <c r="H31" t="s">
        <v>29</v>
      </c>
      <c r="I31" s="2">
        <v>30</v>
      </c>
    </row>
    <row r="32" spans="1:15" x14ac:dyDescent="0.7">
      <c r="A32" t="s">
        <v>21</v>
      </c>
      <c r="B32" t="s">
        <v>74</v>
      </c>
      <c r="C32" t="s">
        <v>15</v>
      </c>
      <c r="D32">
        <v>2019</v>
      </c>
      <c r="E32" s="2">
        <v>30000</v>
      </c>
      <c r="F32" s="2">
        <v>3500</v>
      </c>
      <c r="G32" t="s">
        <v>11</v>
      </c>
      <c r="H32" t="s">
        <v>75</v>
      </c>
      <c r="I32" s="2">
        <v>220</v>
      </c>
    </row>
    <row r="33" spans="1:9" x14ac:dyDescent="0.7">
      <c r="A33" t="s">
        <v>13</v>
      </c>
      <c r="B33" t="s">
        <v>76</v>
      </c>
      <c r="C33" t="s">
        <v>36</v>
      </c>
      <c r="D33">
        <v>2017</v>
      </c>
      <c r="E33" s="2">
        <v>40000</v>
      </c>
      <c r="F33" s="2">
        <v>2000</v>
      </c>
      <c r="G33" t="s">
        <v>33</v>
      </c>
      <c r="H33" t="s">
        <v>40</v>
      </c>
      <c r="I33" s="2">
        <v>120</v>
      </c>
    </row>
    <row r="34" spans="1:9" x14ac:dyDescent="0.7">
      <c r="A34" t="s">
        <v>21</v>
      </c>
      <c r="B34" t="s">
        <v>77</v>
      </c>
      <c r="C34" t="s">
        <v>57</v>
      </c>
      <c r="D34">
        <v>2016</v>
      </c>
      <c r="E34" s="2">
        <v>60000</v>
      </c>
      <c r="F34" s="2">
        <v>2500</v>
      </c>
      <c r="G34" t="s">
        <v>11</v>
      </c>
      <c r="H34" t="s">
        <v>78</v>
      </c>
      <c r="I34" s="2">
        <v>150</v>
      </c>
    </row>
    <row r="35" spans="1:9" x14ac:dyDescent="0.7">
      <c r="A35" t="s">
        <v>79</v>
      </c>
      <c r="B35" t="s">
        <v>80</v>
      </c>
      <c r="C35" t="s">
        <v>52</v>
      </c>
      <c r="D35">
        <v>2019</v>
      </c>
      <c r="E35" s="2">
        <v>18000</v>
      </c>
      <c r="F35" s="2">
        <v>660</v>
      </c>
      <c r="G35" t="s">
        <v>11</v>
      </c>
      <c r="H35" t="s">
        <v>71</v>
      </c>
      <c r="I35" s="2">
        <v>80</v>
      </c>
    </row>
    <row r="36" spans="1:9" x14ac:dyDescent="0.7">
      <c r="A36" t="s">
        <v>21</v>
      </c>
      <c r="B36" t="s">
        <v>60</v>
      </c>
      <c r="C36" t="s">
        <v>10</v>
      </c>
      <c r="D36">
        <v>2016</v>
      </c>
      <c r="E36" s="2">
        <v>70000</v>
      </c>
      <c r="F36" s="2">
        <v>1600</v>
      </c>
      <c r="G36" t="s">
        <v>11</v>
      </c>
      <c r="H36" t="s">
        <v>42</v>
      </c>
      <c r="I36" s="2">
        <v>100</v>
      </c>
    </row>
    <row r="37" spans="1:9" x14ac:dyDescent="0.7">
      <c r="A37" t="s">
        <v>26</v>
      </c>
      <c r="B37" t="s">
        <v>81</v>
      </c>
      <c r="C37" t="s">
        <v>57</v>
      </c>
      <c r="D37">
        <v>2012</v>
      </c>
      <c r="E37" s="2">
        <v>100000</v>
      </c>
      <c r="F37" s="2">
        <v>2000</v>
      </c>
      <c r="G37" t="s">
        <v>11</v>
      </c>
      <c r="H37" t="s">
        <v>29</v>
      </c>
      <c r="I37" s="2">
        <v>32</v>
      </c>
    </row>
    <row r="38" spans="1:9" x14ac:dyDescent="0.7">
      <c r="A38" t="s">
        <v>48</v>
      </c>
      <c r="B38" t="s">
        <v>82</v>
      </c>
      <c r="C38" t="s">
        <v>10</v>
      </c>
      <c r="D38">
        <v>2020</v>
      </c>
      <c r="E38" s="2">
        <v>20000</v>
      </c>
      <c r="F38" s="2">
        <v>1800</v>
      </c>
      <c r="G38" t="s">
        <v>11</v>
      </c>
      <c r="H38" t="s">
        <v>29</v>
      </c>
      <c r="I38" s="2">
        <v>70</v>
      </c>
    </row>
    <row r="39" spans="1:9" x14ac:dyDescent="0.7">
      <c r="A39" t="s">
        <v>62</v>
      </c>
      <c r="B39" t="s">
        <v>83</v>
      </c>
      <c r="C39" t="s">
        <v>10</v>
      </c>
      <c r="D39">
        <v>2016</v>
      </c>
      <c r="E39" s="2">
        <v>58000</v>
      </c>
      <c r="F39" s="2">
        <v>2000</v>
      </c>
      <c r="G39" t="s">
        <v>16</v>
      </c>
      <c r="H39" t="s">
        <v>40</v>
      </c>
      <c r="I39" s="2">
        <v>240</v>
      </c>
    </row>
    <row r="40" spans="1:9" x14ac:dyDescent="0.7">
      <c r="A40" t="s">
        <v>84</v>
      </c>
      <c r="B40" t="s">
        <v>85</v>
      </c>
      <c r="C40" t="s">
        <v>10</v>
      </c>
      <c r="D40">
        <v>2019</v>
      </c>
      <c r="E40" s="2">
        <v>30000</v>
      </c>
      <c r="F40" s="2">
        <v>2000</v>
      </c>
      <c r="G40" t="s">
        <v>16</v>
      </c>
      <c r="H40" t="s">
        <v>68</v>
      </c>
      <c r="I40" s="2">
        <v>260</v>
      </c>
    </row>
    <row r="41" spans="1:9" x14ac:dyDescent="0.7">
      <c r="A41" t="s">
        <v>8</v>
      </c>
      <c r="B41" t="s">
        <v>86</v>
      </c>
      <c r="C41" t="s">
        <v>15</v>
      </c>
      <c r="D41">
        <v>2017</v>
      </c>
      <c r="E41" s="2">
        <v>40000</v>
      </c>
      <c r="F41" s="2">
        <v>1600</v>
      </c>
      <c r="G41" t="s">
        <v>11</v>
      </c>
      <c r="H41" t="s">
        <v>12</v>
      </c>
      <c r="I41" s="2">
        <v>130</v>
      </c>
    </row>
    <row r="42" spans="1:9" x14ac:dyDescent="0.7">
      <c r="A42" t="s">
        <v>48</v>
      </c>
      <c r="B42" t="s">
        <v>87</v>
      </c>
      <c r="C42" t="s">
        <v>52</v>
      </c>
      <c r="D42">
        <v>2017</v>
      </c>
      <c r="E42" s="2">
        <v>25000</v>
      </c>
      <c r="F42" s="2">
        <v>660</v>
      </c>
      <c r="G42" t="s">
        <v>11</v>
      </c>
      <c r="H42" t="s">
        <v>40</v>
      </c>
      <c r="I42" s="2">
        <v>85</v>
      </c>
    </row>
    <row r="43" spans="1:9" x14ac:dyDescent="0.7">
      <c r="A43" t="s">
        <v>48</v>
      </c>
      <c r="B43" t="s">
        <v>88</v>
      </c>
      <c r="C43" t="s">
        <v>15</v>
      </c>
      <c r="D43">
        <v>2017</v>
      </c>
      <c r="E43" s="2">
        <v>50000</v>
      </c>
      <c r="F43" s="2">
        <v>1800</v>
      </c>
      <c r="G43" t="s">
        <v>11</v>
      </c>
      <c r="H43" t="s">
        <v>73</v>
      </c>
      <c r="I43" s="2">
        <v>150</v>
      </c>
    </row>
    <row r="44" spans="1:9" x14ac:dyDescent="0.7">
      <c r="A44" t="s">
        <v>18</v>
      </c>
      <c r="B44" t="s">
        <v>89</v>
      </c>
      <c r="C44" t="s">
        <v>47</v>
      </c>
      <c r="D44">
        <v>2007</v>
      </c>
      <c r="E44" s="2">
        <v>180000</v>
      </c>
      <c r="F44" s="2">
        <v>1200</v>
      </c>
      <c r="G44" t="s">
        <v>33</v>
      </c>
      <c r="H44" t="s">
        <v>29</v>
      </c>
      <c r="I44" s="2">
        <v>20</v>
      </c>
    </row>
    <row r="45" spans="1:9" x14ac:dyDescent="0.7">
      <c r="A45" t="s">
        <v>26</v>
      </c>
      <c r="B45" t="s">
        <v>64</v>
      </c>
      <c r="C45" t="s">
        <v>59</v>
      </c>
      <c r="D45">
        <v>2017</v>
      </c>
      <c r="E45" s="2">
        <v>45000</v>
      </c>
      <c r="F45" s="2">
        <v>1800</v>
      </c>
      <c r="G45" t="s">
        <v>11</v>
      </c>
      <c r="H45" t="s">
        <v>90</v>
      </c>
      <c r="I45" s="2">
        <v>180</v>
      </c>
    </row>
    <row r="46" spans="1:9" x14ac:dyDescent="0.7">
      <c r="A46" t="s">
        <v>21</v>
      </c>
      <c r="B46" t="s">
        <v>60</v>
      </c>
      <c r="C46" t="s">
        <v>47</v>
      </c>
      <c r="D46">
        <v>2012</v>
      </c>
      <c r="E46" s="2">
        <v>100000</v>
      </c>
      <c r="F46" s="2">
        <v>1500</v>
      </c>
      <c r="G46" t="s">
        <v>16</v>
      </c>
      <c r="H46" t="s">
        <v>29</v>
      </c>
      <c r="I46" s="2">
        <v>25</v>
      </c>
    </row>
    <row r="47" spans="1:9" x14ac:dyDescent="0.7">
      <c r="A47" t="s">
        <v>91</v>
      </c>
      <c r="B47" t="s">
        <v>92</v>
      </c>
      <c r="C47" t="s">
        <v>15</v>
      </c>
      <c r="D47">
        <v>2018</v>
      </c>
      <c r="E47" s="2">
        <v>32000</v>
      </c>
      <c r="F47" s="2">
        <v>3000</v>
      </c>
      <c r="G47" t="s">
        <v>16</v>
      </c>
      <c r="H47" t="s">
        <v>75</v>
      </c>
      <c r="I47" s="2">
        <v>360</v>
      </c>
    </row>
    <row r="48" spans="1:9" x14ac:dyDescent="0.7">
      <c r="A48" t="s">
        <v>35</v>
      </c>
      <c r="B48" t="s">
        <v>93</v>
      </c>
      <c r="C48" t="s">
        <v>15</v>
      </c>
      <c r="D48">
        <v>2019</v>
      </c>
      <c r="E48" s="2">
        <v>22000</v>
      </c>
      <c r="F48" s="2">
        <v>3000</v>
      </c>
      <c r="G48" t="s">
        <v>16</v>
      </c>
      <c r="H48" t="s">
        <v>94</v>
      </c>
      <c r="I48" s="2">
        <v>380</v>
      </c>
    </row>
    <row r="49" spans="1:9" x14ac:dyDescent="0.7">
      <c r="A49" t="s">
        <v>35</v>
      </c>
      <c r="B49" t="s">
        <v>95</v>
      </c>
      <c r="C49" t="s">
        <v>15</v>
      </c>
      <c r="D49">
        <v>2016</v>
      </c>
      <c r="E49" s="2">
        <v>55000</v>
      </c>
      <c r="F49" s="2">
        <v>2000</v>
      </c>
      <c r="G49" t="s">
        <v>16</v>
      </c>
      <c r="H49" t="s">
        <v>25</v>
      </c>
      <c r="I49" s="2">
        <v>320</v>
      </c>
    </row>
    <row r="50" spans="1:9" x14ac:dyDescent="0.7">
      <c r="A50" t="s">
        <v>21</v>
      </c>
      <c r="B50" t="s">
        <v>96</v>
      </c>
      <c r="C50" t="s">
        <v>10</v>
      </c>
      <c r="D50">
        <v>2018</v>
      </c>
      <c r="E50" s="2">
        <v>40000</v>
      </c>
      <c r="F50" s="2">
        <v>3500</v>
      </c>
      <c r="G50" t="s">
        <v>16</v>
      </c>
      <c r="H50" t="s">
        <v>23</v>
      </c>
      <c r="I50" s="2">
        <v>240</v>
      </c>
    </row>
    <row r="51" spans="1:9" x14ac:dyDescent="0.7">
      <c r="A51" t="s">
        <v>18</v>
      </c>
      <c r="B51" t="s">
        <v>89</v>
      </c>
      <c r="C51" t="s">
        <v>47</v>
      </c>
      <c r="D51">
        <v>2018</v>
      </c>
      <c r="E51" s="2">
        <v>35000</v>
      </c>
      <c r="F51" s="2">
        <v>1200</v>
      </c>
      <c r="G51" t="s">
        <v>16</v>
      </c>
      <c r="H51" t="s">
        <v>94</v>
      </c>
      <c r="I51" s="2">
        <v>95</v>
      </c>
    </row>
    <row r="52" spans="1:9" x14ac:dyDescent="0.7">
      <c r="A52" t="s">
        <v>13</v>
      </c>
      <c r="B52" t="s">
        <v>45</v>
      </c>
      <c r="C52" t="s">
        <v>20</v>
      </c>
      <c r="D52">
        <v>2019</v>
      </c>
      <c r="E52" s="2">
        <v>25000</v>
      </c>
      <c r="F52" s="2">
        <v>1300</v>
      </c>
      <c r="G52" t="s">
        <v>33</v>
      </c>
      <c r="H52" t="s">
        <v>71</v>
      </c>
      <c r="I52" s="2">
        <v>100</v>
      </c>
    </row>
    <row r="53" spans="1:9" x14ac:dyDescent="0.7">
      <c r="A53" t="s">
        <v>48</v>
      </c>
      <c r="B53" t="s">
        <v>97</v>
      </c>
      <c r="C53" t="s">
        <v>28</v>
      </c>
      <c r="D53">
        <v>2017</v>
      </c>
      <c r="E53" s="2">
        <v>25000</v>
      </c>
      <c r="F53" s="2">
        <v>660</v>
      </c>
      <c r="G53" t="s">
        <v>33</v>
      </c>
      <c r="H53" t="s">
        <v>23</v>
      </c>
      <c r="I53" s="2">
        <v>68</v>
      </c>
    </row>
    <row r="54" spans="1:9" x14ac:dyDescent="0.7">
      <c r="A54" t="s">
        <v>48</v>
      </c>
      <c r="B54" t="s">
        <v>98</v>
      </c>
      <c r="C54" t="s">
        <v>47</v>
      </c>
      <c r="D54">
        <v>2015</v>
      </c>
      <c r="E54" s="2">
        <v>70000</v>
      </c>
      <c r="F54" s="2">
        <v>1500</v>
      </c>
      <c r="G54" t="s">
        <v>11</v>
      </c>
      <c r="H54" t="s">
        <v>99</v>
      </c>
      <c r="I54" s="2">
        <v>130</v>
      </c>
    </row>
    <row r="55" spans="1:9" x14ac:dyDescent="0.7">
      <c r="A55" t="s">
        <v>18</v>
      </c>
      <c r="B55" t="s">
        <v>100</v>
      </c>
      <c r="C55" t="s">
        <v>52</v>
      </c>
      <c r="D55">
        <v>2017</v>
      </c>
      <c r="E55" s="2">
        <v>26000</v>
      </c>
      <c r="F55" s="2">
        <v>660</v>
      </c>
      <c r="G55" t="s">
        <v>11</v>
      </c>
      <c r="H55" t="s">
        <v>73</v>
      </c>
      <c r="I55" s="2">
        <v>85</v>
      </c>
    </row>
    <row r="56" spans="1:9" x14ac:dyDescent="0.7">
      <c r="A56" t="s">
        <v>26</v>
      </c>
      <c r="B56" t="s">
        <v>64</v>
      </c>
      <c r="C56" t="s">
        <v>59</v>
      </c>
      <c r="D56">
        <v>2019</v>
      </c>
      <c r="E56" s="2">
        <v>25000</v>
      </c>
      <c r="F56" s="2">
        <v>1800</v>
      </c>
      <c r="G56" t="s">
        <v>11</v>
      </c>
      <c r="H56" t="s">
        <v>29</v>
      </c>
      <c r="I56" s="2">
        <v>60</v>
      </c>
    </row>
    <row r="57" spans="1:9" x14ac:dyDescent="0.7">
      <c r="A57" t="s">
        <v>79</v>
      </c>
      <c r="B57" t="s">
        <v>101</v>
      </c>
      <c r="C57" t="s">
        <v>52</v>
      </c>
      <c r="D57">
        <v>2017</v>
      </c>
      <c r="E57" s="2">
        <v>28000</v>
      </c>
      <c r="F57" s="2">
        <v>660</v>
      </c>
      <c r="G57" t="s">
        <v>11</v>
      </c>
      <c r="H57" t="s">
        <v>90</v>
      </c>
      <c r="I57" s="2">
        <v>80</v>
      </c>
    </row>
    <row r="58" spans="1:9" x14ac:dyDescent="0.7">
      <c r="A58" t="s">
        <v>26</v>
      </c>
      <c r="B58" t="s">
        <v>102</v>
      </c>
      <c r="C58" t="s">
        <v>10</v>
      </c>
      <c r="D58">
        <v>2016</v>
      </c>
      <c r="E58" s="2">
        <v>48000</v>
      </c>
      <c r="F58" s="2">
        <v>2500</v>
      </c>
      <c r="G58" t="s">
        <v>16</v>
      </c>
      <c r="H58" t="s">
        <v>75</v>
      </c>
      <c r="I58" s="2">
        <v>180</v>
      </c>
    </row>
    <row r="59" spans="1:9" x14ac:dyDescent="0.7">
      <c r="A59" t="s">
        <v>48</v>
      </c>
      <c r="B59" t="s">
        <v>103</v>
      </c>
      <c r="C59" t="s">
        <v>52</v>
      </c>
      <c r="D59">
        <v>2017</v>
      </c>
      <c r="E59" s="2">
        <v>40000</v>
      </c>
      <c r="F59" s="2">
        <v>660</v>
      </c>
      <c r="G59" t="s">
        <v>11</v>
      </c>
      <c r="H59" t="s">
        <v>23</v>
      </c>
      <c r="I59" s="2">
        <v>90</v>
      </c>
    </row>
    <row r="60" spans="1:9" x14ac:dyDescent="0.7">
      <c r="A60" t="s">
        <v>79</v>
      </c>
      <c r="B60" t="s">
        <v>104</v>
      </c>
      <c r="C60" t="s">
        <v>20</v>
      </c>
      <c r="D60">
        <v>2018</v>
      </c>
      <c r="E60" s="2">
        <v>25000</v>
      </c>
      <c r="F60" s="2">
        <v>660</v>
      </c>
      <c r="G60" t="s">
        <v>11</v>
      </c>
      <c r="H60" t="s">
        <v>54</v>
      </c>
      <c r="I60" s="2">
        <v>75</v>
      </c>
    </row>
    <row r="61" spans="1:9" x14ac:dyDescent="0.7">
      <c r="A61" t="s">
        <v>18</v>
      </c>
      <c r="B61" t="s">
        <v>100</v>
      </c>
      <c r="C61" t="s">
        <v>52</v>
      </c>
      <c r="D61">
        <v>2018</v>
      </c>
      <c r="E61" s="2">
        <v>38000</v>
      </c>
      <c r="F61" s="2">
        <v>660</v>
      </c>
      <c r="G61" t="s">
        <v>11</v>
      </c>
      <c r="H61" t="s">
        <v>25</v>
      </c>
      <c r="I61" s="2">
        <v>95</v>
      </c>
    </row>
    <row r="62" spans="1:9" x14ac:dyDescent="0.7">
      <c r="A62" t="s">
        <v>48</v>
      </c>
      <c r="B62" t="s">
        <v>105</v>
      </c>
      <c r="C62" t="s">
        <v>28</v>
      </c>
      <c r="D62">
        <v>2019</v>
      </c>
      <c r="E62" s="2">
        <v>20000</v>
      </c>
      <c r="F62" s="2">
        <v>660</v>
      </c>
      <c r="G62" t="s">
        <v>11</v>
      </c>
      <c r="H62" t="s">
        <v>94</v>
      </c>
      <c r="I62" s="2">
        <v>78</v>
      </c>
    </row>
    <row r="63" spans="1:9" x14ac:dyDescent="0.7">
      <c r="A63" t="s">
        <v>26</v>
      </c>
      <c r="B63" t="s">
        <v>106</v>
      </c>
      <c r="C63" t="s">
        <v>20</v>
      </c>
      <c r="D63">
        <v>2018</v>
      </c>
      <c r="E63" s="2">
        <v>40000</v>
      </c>
      <c r="F63" s="2">
        <v>1500</v>
      </c>
      <c r="G63" t="s">
        <v>11</v>
      </c>
      <c r="H63" t="s">
        <v>68</v>
      </c>
      <c r="I63" s="2">
        <v>150</v>
      </c>
    </row>
    <row r="64" spans="1:9" x14ac:dyDescent="0.7">
      <c r="A64" t="s">
        <v>48</v>
      </c>
      <c r="B64" t="s">
        <v>65</v>
      </c>
      <c r="C64" t="s">
        <v>52</v>
      </c>
      <c r="D64">
        <v>2011</v>
      </c>
      <c r="E64" s="2">
        <v>110000</v>
      </c>
      <c r="F64" s="2">
        <v>1500</v>
      </c>
      <c r="G64" t="s">
        <v>11</v>
      </c>
      <c r="H64" t="s">
        <v>29</v>
      </c>
      <c r="I64" s="2">
        <v>20</v>
      </c>
    </row>
    <row r="65" spans="1:9" x14ac:dyDescent="0.7">
      <c r="A65" t="s">
        <v>107</v>
      </c>
      <c r="B65" t="s">
        <v>108</v>
      </c>
      <c r="C65" t="s">
        <v>15</v>
      </c>
      <c r="D65">
        <v>2020</v>
      </c>
      <c r="E65" s="2">
        <v>15000</v>
      </c>
      <c r="F65" s="2">
        <v>3500</v>
      </c>
      <c r="G65" t="s">
        <v>11</v>
      </c>
      <c r="H65" t="s">
        <v>94</v>
      </c>
      <c r="I65" s="2">
        <v>280</v>
      </c>
    </row>
    <row r="66" spans="1:9" x14ac:dyDescent="0.7">
      <c r="A66" t="s">
        <v>48</v>
      </c>
      <c r="B66" t="s">
        <v>109</v>
      </c>
      <c r="C66" t="s">
        <v>57</v>
      </c>
      <c r="D66">
        <v>2015</v>
      </c>
      <c r="E66" s="2">
        <v>75000</v>
      </c>
      <c r="F66" s="2">
        <v>2000</v>
      </c>
      <c r="G66" t="s">
        <v>11</v>
      </c>
      <c r="H66" t="s">
        <v>54</v>
      </c>
      <c r="I66" s="2">
        <v>140</v>
      </c>
    </row>
    <row r="67" spans="1:9" x14ac:dyDescent="0.7">
      <c r="A67" t="s">
        <v>21</v>
      </c>
      <c r="B67" t="s">
        <v>110</v>
      </c>
      <c r="C67" t="s">
        <v>10</v>
      </c>
      <c r="D67">
        <v>2017</v>
      </c>
      <c r="E67" s="2">
        <v>52000</v>
      </c>
      <c r="F67" s="2">
        <v>2000</v>
      </c>
      <c r="G67" t="s">
        <v>11</v>
      </c>
      <c r="H67" t="s">
        <v>73</v>
      </c>
      <c r="I67" s="2">
        <v>140</v>
      </c>
    </row>
    <row r="68" spans="1:9" x14ac:dyDescent="0.7">
      <c r="A68" t="s">
        <v>26</v>
      </c>
      <c r="B68" t="s">
        <v>111</v>
      </c>
      <c r="C68" t="s">
        <v>10</v>
      </c>
      <c r="D68">
        <v>2010</v>
      </c>
      <c r="E68" s="2">
        <v>120000</v>
      </c>
      <c r="F68" s="2">
        <v>1600</v>
      </c>
      <c r="G68" t="s">
        <v>33</v>
      </c>
      <c r="H68" t="s">
        <v>29</v>
      </c>
      <c r="I68" s="2">
        <v>40</v>
      </c>
    </row>
    <row r="69" spans="1:9" x14ac:dyDescent="0.7">
      <c r="A69" t="s">
        <v>112</v>
      </c>
      <c r="B69" t="s">
        <v>113</v>
      </c>
      <c r="C69" t="s">
        <v>10</v>
      </c>
      <c r="D69">
        <v>2018</v>
      </c>
      <c r="E69" s="2">
        <v>30000</v>
      </c>
      <c r="F69" s="2">
        <v>2000</v>
      </c>
      <c r="G69" t="s">
        <v>16</v>
      </c>
      <c r="H69" t="s">
        <v>68</v>
      </c>
      <c r="I69" s="2">
        <v>250</v>
      </c>
    </row>
    <row r="70" spans="1:9" x14ac:dyDescent="0.7">
      <c r="A70" t="s">
        <v>48</v>
      </c>
      <c r="B70" t="s">
        <v>114</v>
      </c>
      <c r="C70" t="s">
        <v>36</v>
      </c>
      <c r="D70">
        <v>2020</v>
      </c>
      <c r="E70" s="2">
        <v>15000</v>
      </c>
      <c r="F70" s="2">
        <v>2000</v>
      </c>
      <c r="G70" t="s">
        <v>33</v>
      </c>
      <c r="H70" t="s">
        <v>37</v>
      </c>
      <c r="I70" s="2">
        <v>280</v>
      </c>
    </row>
    <row r="71" spans="1:9" x14ac:dyDescent="0.7">
      <c r="A71" t="s">
        <v>48</v>
      </c>
      <c r="B71" t="s">
        <v>103</v>
      </c>
      <c r="C71" t="s">
        <v>52</v>
      </c>
      <c r="D71">
        <v>2016</v>
      </c>
      <c r="E71" s="2">
        <v>50000</v>
      </c>
      <c r="F71" s="2">
        <v>660</v>
      </c>
      <c r="G71" t="s">
        <v>11</v>
      </c>
      <c r="H71" t="s">
        <v>73</v>
      </c>
      <c r="I71" s="2">
        <v>85</v>
      </c>
    </row>
    <row r="72" spans="1:9" x14ac:dyDescent="0.7">
      <c r="A72" t="s">
        <v>18</v>
      </c>
      <c r="B72" t="s">
        <v>89</v>
      </c>
      <c r="C72" t="s">
        <v>47</v>
      </c>
      <c r="D72">
        <v>2018</v>
      </c>
      <c r="E72" s="2">
        <v>35000</v>
      </c>
      <c r="F72" s="2">
        <v>1200</v>
      </c>
      <c r="G72" t="s">
        <v>16</v>
      </c>
      <c r="H72" t="s">
        <v>94</v>
      </c>
      <c r="I72" s="2">
        <v>95</v>
      </c>
    </row>
    <row r="73" spans="1:9" x14ac:dyDescent="0.7">
      <c r="A73" t="s">
        <v>21</v>
      </c>
      <c r="B73" t="s">
        <v>115</v>
      </c>
      <c r="C73" t="s">
        <v>15</v>
      </c>
      <c r="D73">
        <v>2018</v>
      </c>
      <c r="E73" s="2">
        <v>32000</v>
      </c>
      <c r="F73" s="2">
        <v>2000</v>
      </c>
      <c r="G73" t="s">
        <v>11</v>
      </c>
      <c r="H73" t="s">
        <v>90</v>
      </c>
      <c r="I73" s="2">
        <v>150</v>
      </c>
    </row>
    <row r="74" spans="1:9" x14ac:dyDescent="0.7">
      <c r="A74" t="s">
        <v>18</v>
      </c>
      <c r="B74" t="s">
        <v>116</v>
      </c>
      <c r="C74" t="s">
        <v>15</v>
      </c>
      <c r="D74">
        <v>2018</v>
      </c>
      <c r="E74" s="2">
        <v>21000</v>
      </c>
      <c r="F74" s="2">
        <v>660</v>
      </c>
      <c r="G74" t="s">
        <v>33</v>
      </c>
      <c r="H74" t="s">
        <v>40</v>
      </c>
      <c r="I74" s="2">
        <v>88</v>
      </c>
    </row>
    <row r="75" spans="1:9" x14ac:dyDescent="0.7">
      <c r="A75" t="s">
        <v>48</v>
      </c>
      <c r="B75" t="s">
        <v>82</v>
      </c>
      <c r="C75" t="s">
        <v>10</v>
      </c>
      <c r="D75">
        <v>2016</v>
      </c>
      <c r="E75" s="2">
        <v>65000</v>
      </c>
      <c r="F75" s="2">
        <v>1500</v>
      </c>
      <c r="G75" t="s">
        <v>11</v>
      </c>
      <c r="H75" t="s">
        <v>73</v>
      </c>
      <c r="I75" s="2">
        <v>110</v>
      </c>
    </row>
    <row r="76" spans="1:9" x14ac:dyDescent="0.7">
      <c r="A76" t="s">
        <v>48</v>
      </c>
      <c r="B76" t="s">
        <v>103</v>
      </c>
      <c r="C76" t="s">
        <v>117</v>
      </c>
      <c r="D76">
        <v>2019</v>
      </c>
      <c r="E76" s="2">
        <v>25000</v>
      </c>
      <c r="F76" s="2">
        <v>660</v>
      </c>
      <c r="G76" t="s">
        <v>11</v>
      </c>
      <c r="H76" t="s">
        <v>75</v>
      </c>
      <c r="I76" s="2">
        <v>130</v>
      </c>
    </row>
    <row r="77" spans="1:9" x14ac:dyDescent="0.7">
      <c r="A77" t="s">
        <v>48</v>
      </c>
      <c r="B77" t="s">
        <v>103</v>
      </c>
      <c r="C77" t="s">
        <v>52</v>
      </c>
      <c r="D77">
        <v>2017</v>
      </c>
      <c r="E77" s="2">
        <v>45000</v>
      </c>
      <c r="F77" s="2">
        <v>660</v>
      </c>
      <c r="G77" t="s">
        <v>11</v>
      </c>
      <c r="H77" t="s">
        <v>94</v>
      </c>
      <c r="I77" s="2">
        <v>88</v>
      </c>
    </row>
    <row r="78" spans="1:9" x14ac:dyDescent="0.7">
      <c r="A78" t="s">
        <v>79</v>
      </c>
      <c r="B78" t="s">
        <v>118</v>
      </c>
      <c r="C78" t="s">
        <v>52</v>
      </c>
      <c r="D78">
        <v>2019</v>
      </c>
      <c r="E78" s="2">
        <v>20000</v>
      </c>
      <c r="F78" s="2">
        <v>660</v>
      </c>
      <c r="G78" t="s">
        <v>11</v>
      </c>
      <c r="H78" t="s">
        <v>25</v>
      </c>
      <c r="I78" s="2">
        <v>78</v>
      </c>
    </row>
    <row r="79" spans="1:9" x14ac:dyDescent="0.7">
      <c r="A79" t="s">
        <v>18</v>
      </c>
      <c r="B79" t="s">
        <v>100</v>
      </c>
      <c r="C79" t="s">
        <v>52</v>
      </c>
      <c r="D79">
        <v>2008</v>
      </c>
      <c r="E79" s="2">
        <v>150000</v>
      </c>
      <c r="F79" s="2">
        <v>660</v>
      </c>
      <c r="G79" t="s">
        <v>11</v>
      </c>
      <c r="H79" t="s">
        <v>29</v>
      </c>
      <c r="I79" s="2">
        <v>18</v>
      </c>
    </row>
    <row r="80" spans="1:9" x14ac:dyDescent="0.7">
      <c r="A80" t="s">
        <v>13</v>
      </c>
      <c r="B80" t="s">
        <v>119</v>
      </c>
      <c r="C80" t="s">
        <v>47</v>
      </c>
      <c r="D80">
        <v>2018</v>
      </c>
      <c r="E80" s="2">
        <v>36000</v>
      </c>
      <c r="F80" s="2">
        <v>2000</v>
      </c>
      <c r="G80" t="s">
        <v>16</v>
      </c>
      <c r="H80" t="s">
        <v>17</v>
      </c>
      <c r="I80" s="2">
        <v>160</v>
      </c>
    </row>
    <row r="81" spans="1:9" x14ac:dyDescent="0.7">
      <c r="A81" t="s">
        <v>26</v>
      </c>
      <c r="B81" t="s">
        <v>81</v>
      </c>
      <c r="C81" t="s">
        <v>57</v>
      </c>
      <c r="D81">
        <v>2016</v>
      </c>
      <c r="E81" s="2">
        <v>55000</v>
      </c>
      <c r="F81" s="2">
        <v>2000</v>
      </c>
      <c r="G81" t="s">
        <v>11</v>
      </c>
      <c r="H81" t="s">
        <v>42</v>
      </c>
      <c r="I81" s="2">
        <v>140</v>
      </c>
    </row>
    <row r="82" spans="1:9" x14ac:dyDescent="0.7">
      <c r="A82" t="s">
        <v>26</v>
      </c>
      <c r="B82" t="s">
        <v>120</v>
      </c>
      <c r="C82" t="s">
        <v>59</v>
      </c>
      <c r="D82">
        <v>2015</v>
      </c>
      <c r="E82" s="2">
        <v>70000</v>
      </c>
      <c r="F82" s="2">
        <v>1500</v>
      </c>
      <c r="G82" t="s">
        <v>11</v>
      </c>
      <c r="H82" t="s">
        <v>40</v>
      </c>
      <c r="I82" s="2">
        <v>120</v>
      </c>
    </row>
    <row r="83" spans="1:9" x14ac:dyDescent="0.7">
      <c r="A83" t="s">
        <v>48</v>
      </c>
      <c r="B83" t="s">
        <v>121</v>
      </c>
      <c r="C83" t="s">
        <v>15</v>
      </c>
      <c r="D83">
        <v>2019</v>
      </c>
      <c r="E83" s="2">
        <v>25000</v>
      </c>
      <c r="F83" s="2">
        <v>1800</v>
      </c>
      <c r="G83" t="s">
        <v>11</v>
      </c>
      <c r="H83" t="s">
        <v>68</v>
      </c>
      <c r="I83" s="2">
        <v>190</v>
      </c>
    </row>
    <row r="84" spans="1:9" x14ac:dyDescent="0.7">
      <c r="A84" t="s">
        <v>21</v>
      </c>
      <c r="B84" t="s">
        <v>66</v>
      </c>
      <c r="C84" t="s">
        <v>36</v>
      </c>
      <c r="D84">
        <v>2005</v>
      </c>
      <c r="E84" s="2">
        <v>180000</v>
      </c>
      <c r="F84" s="2">
        <v>3500</v>
      </c>
      <c r="G84" t="s">
        <v>33</v>
      </c>
      <c r="H84" t="s">
        <v>29</v>
      </c>
      <c r="I84" s="2">
        <v>15</v>
      </c>
    </row>
    <row r="85" spans="1:9" x14ac:dyDescent="0.7">
      <c r="A85" t="s">
        <v>48</v>
      </c>
      <c r="B85" t="s">
        <v>55</v>
      </c>
      <c r="C85" t="s">
        <v>57</v>
      </c>
      <c r="D85">
        <v>2019</v>
      </c>
      <c r="E85" s="2">
        <v>25000</v>
      </c>
      <c r="F85" s="2">
        <v>660</v>
      </c>
      <c r="G85" t="s">
        <v>11</v>
      </c>
      <c r="H85" t="s">
        <v>37</v>
      </c>
      <c r="I85" s="2">
        <v>80</v>
      </c>
    </row>
    <row r="86" spans="1:9" x14ac:dyDescent="0.7">
      <c r="A86" t="s">
        <v>13</v>
      </c>
      <c r="B86" t="s">
        <v>39</v>
      </c>
      <c r="C86" t="s">
        <v>36</v>
      </c>
      <c r="D86">
        <v>2015</v>
      </c>
      <c r="E86" s="2">
        <v>70000</v>
      </c>
      <c r="F86" s="2">
        <v>1500</v>
      </c>
      <c r="G86" t="s">
        <v>33</v>
      </c>
      <c r="H86" t="s">
        <v>99</v>
      </c>
      <c r="I86" s="2">
        <v>130</v>
      </c>
    </row>
    <row r="87" spans="1:9" x14ac:dyDescent="0.7">
      <c r="A87" t="s">
        <v>18</v>
      </c>
      <c r="B87" t="s">
        <v>122</v>
      </c>
      <c r="C87" t="s">
        <v>15</v>
      </c>
      <c r="D87">
        <v>2020</v>
      </c>
      <c r="E87" s="2">
        <v>15000</v>
      </c>
      <c r="F87" s="2">
        <v>660</v>
      </c>
      <c r="G87" t="s">
        <v>33</v>
      </c>
      <c r="H87" t="s">
        <v>75</v>
      </c>
      <c r="I87" s="2">
        <v>180</v>
      </c>
    </row>
    <row r="88" spans="1:9" x14ac:dyDescent="0.7">
      <c r="A88" t="s">
        <v>26</v>
      </c>
      <c r="B88" t="s">
        <v>123</v>
      </c>
      <c r="C88" t="s">
        <v>52</v>
      </c>
      <c r="D88">
        <v>2017</v>
      </c>
      <c r="E88" s="2">
        <v>28000</v>
      </c>
      <c r="F88" s="2">
        <v>1000</v>
      </c>
      <c r="G88" t="s">
        <v>11</v>
      </c>
      <c r="H88" t="s">
        <v>99</v>
      </c>
      <c r="I88" s="2">
        <v>82</v>
      </c>
    </row>
    <row r="89" spans="1:9" x14ac:dyDescent="0.7">
      <c r="A89" t="s">
        <v>21</v>
      </c>
      <c r="B89" t="s">
        <v>77</v>
      </c>
      <c r="C89" t="s">
        <v>57</v>
      </c>
      <c r="D89">
        <v>2009</v>
      </c>
      <c r="E89" s="2">
        <v>130000</v>
      </c>
      <c r="F89" s="2">
        <v>2000</v>
      </c>
      <c r="G89" t="s">
        <v>16</v>
      </c>
      <c r="H89" t="s">
        <v>29</v>
      </c>
      <c r="I89" s="2">
        <v>30</v>
      </c>
    </row>
    <row r="90" spans="1:9" x14ac:dyDescent="0.7">
      <c r="A90" t="s">
        <v>48</v>
      </c>
      <c r="B90" t="s">
        <v>103</v>
      </c>
      <c r="C90" t="s">
        <v>52</v>
      </c>
      <c r="D90">
        <v>2019</v>
      </c>
      <c r="E90" s="2">
        <v>28000</v>
      </c>
      <c r="F90" s="2">
        <v>660</v>
      </c>
      <c r="G90" t="s">
        <v>11</v>
      </c>
      <c r="H90" t="s">
        <v>17</v>
      </c>
      <c r="I90" s="2">
        <v>100</v>
      </c>
    </row>
    <row r="91" spans="1:9" x14ac:dyDescent="0.7">
      <c r="A91" t="s">
        <v>26</v>
      </c>
      <c r="B91" t="s">
        <v>64</v>
      </c>
      <c r="C91" t="s">
        <v>59</v>
      </c>
      <c r="D91">
        <v>2020</v>
      </c>
      <c r="E91" s="2">
        <v>20000</v>
      </c>
      <c r="F91" s="2">
        <v>1800</v>
      </c>
      <c r="G91" t="s">
        <v>11</v>
      </c>
      <c r="H91" t="s">
        <v>37</v>
      </c>
      <c r="I91" s="2">
        <v>200</v>
      </c>
    </row>
    <row r="92" spans="1:9" x14ac:dyDescent="0.7">
      <c r="A92" t="s">
        <v>18</v>
      </c>
      <c r="B92" t="s">
        <v>19</v>
      </c>
      <c r="C92" t="s">
        <v>20</v>
      </c>
      <c r="D92">
        <v>2016</v>
      </c>
      <c r="E92" s="2">
        <v>80000</v>
      </c>
      <c r="F92" s="2">
        <v>660</v>
      </c>
      <c r="G92" t="s">
        <v>11</v>
      </c>
      <c r="H92" t="s">
        <v>29</v>
      </c>
      <c r="I92" s="2">
        <v>18</v>
      </c>
    </row>
    <row r="93" spans="1:9" x14ac:dyDescent="0.7">
      <c r="A93" t="s">
        <v>26</v>
      </c>
      <c r="B93" t="s">
        <v>124</v>
      </c>
      <c r="C93" t="s">
        <v>59</v>
      </c>
      <c r="D93">
        <v>2016</v>
      </c>
      <c r="E93" s="2">
        <v>58000</v>
      </c>
      <c r="F93" s="2">
        <v>1800</v>
      </c>
      <c r="G93" t="s">
        <v>11</v>
      </c>
      <c r="H93" t="s">
        <v>23</v>
      </c>
      <c r="I93" s="2">
        <v>160</v>
      </c>
    </row>
    <row r="94" spans="1:9" x14ac:dyDescent="0.7">
      <c r="A94" t="s">
        <v>21</v>
      </c>
      <c r="B94" t="s">
        <v>125</v>
      </c>
      <c r="C94" t="s">
        <v>10</v>
      </c>
      <c r="D94">
        <v>2018</v>
      </c>
      <c r="E94" s="2">
        <v>35000</v>
      </c>
      <c r="F94" s="2">
        <v>3500</v>
      </c>
      <c r="G94" t="s">
        <v>11</v>
      </c>
      <c r="H94" t="s">
        <v>94</v>
      </c>
      <c r="I94" s="2">
        <v>230</v>
      </c>
    </row>
    <row r="95" spans="1:9" x14ac:dyDescent="0.7">
      <c r="A95" t="s">
        <v>18</v>
      </c>
      <c r="B95" t="s">
        <v>126</v>
      </c>
      <c r="C95" t="s">
        <v>15</v>
      </c>
      <c r="D95">
        <v>2006</v>
      </c>
      <c r="E95" s="2">
        <v>200000</v>
      </c>
      <c r="F95" s="2">
        <v>2700</v>
      </c>
      <c r="G95" t="s">
        <v>16</v>
      </c>
      <c r="H95" t="s">
        <v>29</v>
      </c>
      <c r="I95" s="2">
        <v>18</v>
      </c>
    </row>
    <row r="96" spans="1:9" x14ac:dyDescent="0.7">
      <c r="A96" t="s">
        <v>26</v>
      </c>
      <c r="B96" t="s">
        <v>27</v>
      </c>
      <c r="C96" t="s">
        <v>28</v>
      </c>
      <c r="D96">
        <v>2016</v>
      </c>
      <c r="E96" s="2">
        <v>60000</v>
      </c>
      <c r="F96" s="2">
        <v>2500</v>
      </c>
      <c r="G96" t="s">
        <v>33</v>
      </c>
      <c r="H96" t="s">
        <v>78</v>
      </c>
      <c r="I96" s="2">
        <v>150</v>
      </c>
    </row>
    <row r="97" spans="1:9" x14ac:dyDescent="0.7">
      <c r="A97" t="s">
        <v>8</v>
      </c>
      <c r="B97" t="s">
        <v>127</v>
      </c>
      <c r="C97" t="s">
        <v>36</v>
      </c>
      <c r="D97">
        <v>2019</v>
      </c>
      <c r="E97" s="2">
        <v>25000</v>
      </c>
      <c r="F97" s="2">
        <v>2000</v>
      </c>
      <c r="G97" t="s">
        <v>33</v>
      </c>
      <c r="H97" t="s">
        <v>94</v>
      </c>
      <c r="I97" s="2">
        <v>210</v>
      </c>
    </row>
    <row r="98" spans="1:9" x14ac:dyDescent="0.7">
      <c r="A98" t="s">
        <v>26</v>
      </c>
      <c r="B98" t="s">
        <v>128</v>
      </c>
      <c r="C98" t="s">
        <v>15</v>
      </c>
      <c r="D98">
        <v>2017</v>
      </c>
      <c r="E98" s="2">
        <v>50000</v>
      </c>
      <c r="F98" s="2">
        <v>2500</v>
      </c>
      <c r="G98" t="s">
        <v>16</v>
      </c>
      <c r="H98" t="s">
        <v>54</v>
      </c>
      <c r="I98" s="2">
        <v>190</v>
      </c>
    </row>
    <row r="99" spans="1:9" x14ac:dyDescent="0.7">
      <c r="A99" t="s">
        <v>43</v>
      </c>
      <c r="B99" t="s">
        <v>129</v>
      </c>
      <c r="C99" t="s">
        <v>47</v>
      </c>
      <c r="D99">
        <v>2016</v>
      </c>
      <c r="E99" s="2">
        <v>50000</v>
      </c>
      <c r="F99" s="2">
        <v>1400</v>
      </c>
      <c r="G99" t="s">
        <v>16</v>
      </c>
      <c r="H99" t="s">
        <v>73</v>
      </c>
      <c r="I99" s="2">
        <v>180</v>
      </c>
    </row>
    <row r="100" spans="1:9" x14ac:dyDescent="0.7">
      <c r="A100" t="s">
        <v>18</v>
      </c>
      <c r="B100" t="s">
        <v>130</v>
      </c>
      <c r="C100" t="s">
        <v>20</v>
      </c>
      <c r="D100">
        <v>2019</v>
      </c>
      <c r="E100" s="2">
        <v>28000</v>
      </c>
      <c r="F100" s="2">
        <v>1200</v>
      </c>
      <c r="G100" t="s">
        <v>11</v>
      </c>
      <c r="H100" t="s">
        <v>94</v>
      </c>
      <c r="I100" s="2">
        <v>110</v>
      </c>
    </row>
    <row r="101" spans="1:9" x14ac:dyDescent="0.7">
      <c r="A101" t="s">
        <v>79</v>
      </c>
      <c r="B101" t="s">
        <v>104</v>
      </c>
      <c r="C101" t="s">
        <v>20</v>
      </c>
      <c r="D101">
        <v>2018</v>
      </c>
      <c r="E101" s="2">
        <v>25000</v>
      </c>
      <c r="F101" s="2">
        <v>660</v>
      </c>
      <c r="G101" t="s">
        <v>11</v>
      </c>
      <c r="H101" t="s">
        <v>54</v>
      </c>
      <c r="I101" s="2">
        <v>75</v>
      </c>
    </row>
    <row r="102" spans="1:9" x14ac:dyDescent="0.7">
      <c r="A102" t="s">
        <v>13</v>
      </c>
      <c r="B102" t="s">
        <v>14</v>
      </c>
      <c r="C102" t="s">
        <v>15</v>
      </c>
      <c r="D102">
        <v>2018</v>
      </c>
      <c r="E102" s="2">
        <v>40000</v>
      </c>
      <c r="F102" s="2">
        <v>2000</v>
      </c>
      <c r="G102" t="s">
        <v>16</v>
      </c>
      <c r="H102" t="s">
        <v>17</v>
      </c>
      <c r="I102" s="2">
        <v>170</v>
      </c>
    </row>
    <row r="103" spans="1:9" x14ac:dyDescent="0.7">
      <c r="A103" t="s">
        <v>26</v>
      </c>
      <c r="B103" t="s">
        <v>131</v>
      </c>
      <c r="C103" t="s">
        <v>15</v>
      </c>
      <c r="D103">
        <v>2007</v>
      </c>
      <c r="E103" s="2">
        <v>180000</v>
      </c>
      <c r="F103" s="2">
        <v>4500</v>
      </c>
      <c r="G103" t="s">
        <v>16</v>
      </c>
      <c r="H103" t="s">
        <v>29</v>
      </c>
      <c r="I103" s="2">
        <v>25</v>
      </c>
    </row>
    <row r="104" spans="1:9" x14ac:dyDescent="0.7">
      <c r="A104" t="s">
        <v>21</v>
      </c>
      <c r="B104" t="s">
        <v>132</v>
      </c>
      <c r="C104" t="s">
        <v>15</v>
      </c>
      <c r="D104">
        <v>2013</v>
      </c>
      <c r="E104" s="2">
        <v>90000</v>
      </c>
      <c r="F104" s="2">
        <v>2000</v>
      </c>
      <c r="G104" t="s">
        <v>11</v>
      </c>
      <c r="H104" t="s">
        <v>29</v>
      </c>
      <c r="I104" s="2">
        <v>30</v>
      </c>
    </row>
    <row r="105" spans="1:9" x14ac:dyDescent="0.7">
      <c r="A105" t="s">
        <v>26</v>
      </c>
      <c r="B105" t="s">
        <v>133</v>
      </c>
      <c r="C105" t="s">
        <v>10</v>
      </c>
      <c r="D105">
        <v>2020</v>
      </c>
      <c r="E105" s="2">
        <v>20000</v>
      </c>
      <c r="F105" s="2">
        <v>3000</v>
      </c>
      <c r="G105" t="s">
        <v>16</v>
      </c>
      <c r="H105" t="s">
        <v>68</v>
      </c>
      <c r="I105" s="2">
        <v>250</v>
      </c>
    </row>
    <row r="106" spans="1:9" x14ac:dyDescent="0.7">
      <c r="A106" t="s">
        <v>48</v>
      </c>
      <c r="B106" t="s">
        <v>49</v>
      </c>
      <c r="C106" t="s">
        <v>47</v>
      </c>
      <c r="D106">
        <v>2017</v>
      </c>
      <c r="E106" s="2">
        <v>55000</v>
      </c>
      <c r="F106" s="2">
        <v>1300</v>
      </c>
      <c r="G106" t="s">
        <v>33</v>
      </c>
      <c r="H106" t="s">
        <v>23</v>
      </c>
      <c r="I106" s="2">
        <v>120</v>
      </c>
    </row>
    <row r="107" spans="1:9" x14ac:dyDescent="0.7">
      <c r="A107" t="s">
        <v>13</v>
      </c>
      <c r="B107" t="s">
        <v>134</v>
      </c>
      <c r="C107" t="s">
        <v>52</v>
      </c>
      <c r="D107">
        <v>2015</v>
      </c>
      <c r="E107" s="2">
        <v>80000</v>
      </c>
      <c r="F107" s="2">
        <v>1800</v>
      </c>
      <c r="G107" t="s">
        <v>16</v>
      </c>
      <c r="H107" t="s">
        <v>135</v>
      </c>
      <c r="I107" s="2">
        <v>90</v>
      </c>
    </row>
    <row r="108" spans="1:9" x14ac:dyDescent="0.7">
      <c r="A108" t="s">
        <v>21</v>
      </c>
      <c r="B108" t="s">
        <v>136</v>
      </c>
      <c r="C108" t="s">
        <v>20</v>
      </c>
      <c r="D108">
        <v>2017</v>
      </c>
      <c r="E108" s="2">
        <v>50000</v>
      </c>
      <c r="F108" s="2">
        <v>1200</v>
      </c>
      <c r="G108" t="s">
        <v>33</v>
      </c>
      <c r="H108" t="s">
        <v>90</v>
      </c>
      <c r="I108" s="2">
        <v>80</v>
      </c>
    </row>
    <row r="109" spans="1:9" x14ac:dyDescent="0.7">
      <c r="A109" t="s">
        <v>26</v>
      </c>
      <c r="B109" t="s">
        <v>137</v>
      </c>
      <c r="C109" t="s">
        <v>10</v>
      </c>
      <c r="D109">
        <v>2018</v>
      </c>
      <c r="E109" s="2">
        <v>40000</v>
      </c>
      <c r="F109" s="2">
        <v>2500</v>
      </c>
      <c r="G109" t="s">
        <v>11</v>
      </c>
      <c r="H109" t="s">
        <v>17</v>
      </c>
      <c r="I109" s="2">
        <v>180</v>
      </c>
    </row>
    <row r="110" spans="1:9" x14ac:dyDescent="0.7">
      <c r="A110" t="s">
        <v>21</v>
      </c>
      <c r="B110" t="s">
        <v>138</v>
      </c>
      <c r="C110" t="s">
        <v>15</v>
      </c>
      <c r="D110">
        <v>2016</v>
      </c>
      <c r="E110" s="2">
        <v>65000</v>
      </c>
      <c r="F110" s="2">
        <v>2000</v>
      </c>
      <c r="G110" t="s">
        <v>11</v>
      </c>
      <c r="H110" t="s">
        <v>90</v>
      </c>
      <c r="I110" s="2">
        <v>170</v>
      </c>
    </row>
    <row r="111" spans="1:9" x14ac:dyDescent="0.7">
      <c r="A111" t="s">
        <v>26</v>
      </c>
      <c r="B111" t="s">
        <v>139</v>
      </c>
      <c r="C111" t="s">
        <v>57</v>
      </c>
      <c r="D111">
        <v>2020</v>
      </c>
      <c r="E111" s="2">
        <v>20000</v>
      </c>
      <c r="F111" s="2">
        <v>3500</v>
      </c>
      <c r="G111" t="s">
        <v>11</v>
      </c>
      <c r="H111" t="s">
        <v>17</v>
      </c>
      <c r="I111" s="2">
        <v>300</v>
      </c>
    </row>
    <row r="112" spans="1:9" x14ac:dyDescent="0.7">
      <c r="A112" t="s">
        <v>18</v>
      </c>
      <c r="B112" t="s">
        <v>141</v>
      </c>
      <c r="C112" t="s">
        <v>28</v>
      </c>
      <c r="D112">
        <v>2019</v>
      </c>
      <c r="E112" s="2">
        <v>18000</v>
      </c>
      <c r="F112" s="2">
        <v>660</v>
      </c>
      <c r="G112" t="s">
        <v>33</v>
      </c>
      <c r="H112" t="s">
        <v>37</v>
      </c>
      <c r="I112" s="2">
        <v>70</v>
      </c>
    </row>
    <row r="113" spans="1:9" x14ac:dyDescent="0.7">
      <c r="A113" t="s">
        <v>48</v>
      </c>
      <c r="B113" t="s">
        <v>142</v>
      </c>
      <c r="C113" t="s">
        <v>10</v>
      </c>
      <c r="D113">
        <v>2018</v>
      </c>
      <c r="E113" s="2">
        <v>45000</v>
      </c>
      <c r="F113" s="2">
        <v>2400</v>
      </c>
      <c r="G113" t="s">
        <v>16</v>
      </c>
      <c r="H113" t="s">
        <v>37</v>
      </c>
      <c r="I113" s="2">
        <v>200</v>
      </c>
    </row>
    <row r="114" spans="1:9" x14ac:dyDescent="0.7">
      <c r="A114" t="s">
        <v>26</v>
      </c>
      <c r="B114" t="s">
        <v>143</v>
      </c>
      <c r="C114" t="s">
        <v>59</v>
      </c>
      <c r="D114">
        <v>2018</v>
      </c>
      <c r="E114" s="2">
        <v>35000</v>
      </c>
      <c r="F114" s="2">
        <v>1800</v>
      </c>
      <c r="G114" t="s">
        <v>11</v>
      </c>
      <c r="H114" t="s">
        <v>94</v>
      </c>
      <c r="I114" s="2">
        <v>190</v>
      </c>
    </row>
    <row r="115" spans="1:9" x14ac:dyDescent="0.7">
      <c r="A115" t="s">
        <v>48</v>
      </c>
      <c r="B115" t="s">
        <v>144</v>
      </c>
      <c r="C115" t="s">
        <v>57</v>
      </c>
      <c r="D115">
        <v>2018</v>
      </c>
      <c r="E115" s="2">
        <v>40000</v>
      </c>
      <c r="F115" s="2">
        <v>2000</v>
      </c>
      <c r="G115" t="s">
        <v>11</v>
      </c>
      <c r="H115" t="s">
        <v>54</v>
      </c>
      <c r="I115" s="2">
        <v>200</v>
      </c>
    </row>
    <row r="116" spans="1:9" x14ac:dyDescent="0.7">
      <c r="A116" t="s">
        <v>48</v>
      </c>
      <c r="B116" t="s">
        <v>145</v>
      </c>
      <c r="C116" t="s">
        <v>57</v>
      </c>
      <c r="D116">
        <v>2009</v>
      </c>
      <c r="E116" s="2">
        <v>130000</v>
      </c>
      <c r="F116" s="2">
        <v>1500</v>
      </c>
      <c r="G116" t="s">
        <v>11</v>
      </c>
      <c r="H116" t="s">
        <v>29</v>
      </c>
      <c r="I116" s="2">
        <v>22</v>
      </c>
    </row>
    <row r="117" spans="1:9" x14ac:dyDescent="0.7">
      <c r="A117" t="s">
        <v>69</v>
      </c>
      <c r="B117" t="s">
        <v>146</v>
      </c>
      <c r="C117" t="s">
        <v>10</v>
      </c>
      <c r="D117">
        <v>2017</v>
      </c>
      <c r="E117" s="2">
        <v>40000</v>
      </c>
      <c r="F117" s="2">
        <v>2000</v>
      </c>
      <c r="G117" t="s">
        <v>16</v>
      </c>
      <c r="H117" t="s">
        <v>23</v>
      </c>
      <c r="I117" s="2">
        <v>220</v>
      </c>
    </row>
    <row r="118" spans="1:9" x14ac:dyDescent="0.7">
      <c r="A118" t="s">
        <v>26</v>
      </c>
      <c r="B118" t="s">
        <v>131</v>
      </c>
      <c r="C118" t="s">
        <v>15</v>
      </c>
      <c r="D118">
        <v>2015</v>
      </c>
      <c r="E118" s="2">
        <v>80000</v>
      </c>
      <c r="F118" s="2">
        <v>4500</v>
      </c>
      <c r="G118" t="s">
        <v>16</v>
      </c>
      <c r="H118" t="s">
        <v>147</v>
      </c>
      <c r="I118" s="2">
        <v>250</v>
      </c>
    </row>
    <row r="119" spans="1:9" x14ac:dyDescent="0.7">
      <c r="A119" t="s">
        <v>48</v>
      </c>
      <c r="B119" t="s">
        <v>103</v>
      </c>
      <c r="C119" t="s">
        <v>52</v>
      </c>
      <c r="D119">
        <v>2015</v>
      </c>
      <c r="E119" s="2">
        <v>60000</v>
      </c>
      <c r="F119" s="2">
        <v>660</v>
      </c>
      <c r="G119" t="s">
        <v>11</v>
      </c>
      <c r="H119" t="s">
        <v>90</v>
      </c>
      <c r="I119" s="2">
        <v>80</v>
      </c>
    </row>
    <row r="120" spans="1:9" x14ac:dyDescent="0.7">
      <c r="A120" t="s">
        <v>13</v>
      </c>
      <c r="B120" t="s">
        <v>148</v>
      </c>
      <c r="C120" t="s">
        <v>15</v>
      </c>
      <c r="D120">
        <v>2020</v>
      </c>
      <c r="E120" s="2">
        <v>18000</v>
      </c>
      <c r="F120" s="2">
        <v>2000</v>
      </c>
      <c r="G120" t="s">
        <v>16</v>
      </c>
      <c r="H120" t="s">
        <v>37</v>
      </c>
      <c r="I120" s="2">
        <v>190</v>
      </c>
    </row>
    <row r="121" spans="1:9" x14ac:dyDescent="0.7">
      <c r="A121" t="s">
        <v>48</v>
      </c>
      <c r="B121" t="s">
        <v>142</v>
      </c>
      <c r="C121" t="s">
        <v>10</v>
      </c>
      <c r="D121">
        <v>2011</v>
      </c>
      <c r="E121" s="2">
        <v>110000</v>
      </c>
      <c r="F121" s="2">
        <v>2400</v>
      </c>
      <c r="G121" t="s">
        <v>16</v>
      </c>
      <c r="H121" t="s">
        <v>29</v>
      </c>
      <c r="I121" s="2">
        <v>28</v>
      </c>
    </row>
    <row r="122" spans="1:9" x14ac:dyDescent="0.7">
      <c r="A122" t="s">
        <v>13</v>
      </c>
      <c r="B122" t="s">
        <v>149</v>
      </c>
      <c r="C122" t="s">
        <v>57</v>
      </c>
      <c r="D122">
        <v>2017</v>
      </c>
      <c r="E122" s="2">
        <v>45000</v>
      </c>
      <c r="F122" s="2">
        <v>2300</v>
      </c>
      <c r="G122" t="s">
        <v>16</v>
      </c>
      <c r="H122" t="s">
        <v>99</v>
      </c>
      <c r="I122" s="2">
        <v>160</v>
      </c>
    </row>
    <row r="123" spans="1:9" x14ac:dyDescent="0.7">
      <c r="A123" t="s">
        <v>26</v>
      </c>
      <c r="B123" t="s">
        <v>81</v>
      </c>
      <c r="C123" t="s">
        <v>57</v>
      </c>
      <c r="D123">
        <v>2016</v>
      </c>
      <c r="E123" s="2">
        <v>55000</v>
      </c>
      <c r="F123" s="2">
        <v>2000</v>
      </c>
      <c r="G123" t="s">
        <v>11</v>
      </c>
      <c r="H123" t="s">
        <v>42</v>
      </c>
      <c r="I123" s="2">
        <v>140</v>
      </c>
    </row>
    <row r="124" spans="1:9" x14ac:dyDescent="0.7">
      <c r="A124" t="s">
        <v>21</v>
      </c>
      <c r="B124" t="s">
        <v>77</v>
      </c>
      <c r="C124" t="s">
        <v>57</v>
      </c>
      <c r="D124">
        <v>2018</v>
      </c>
      <c r="E124" s="2">
        <v>30000</v>
      </c>
      <c r="F124" s="2">
        <v>2000</v>
      </c>
      <c r="G124" t="s">
        <v>11</v>
      </c>
      <c r="H124" t="s">
        <v>29</v>
      </c>
      <c r="I124" s="2">
        <v>65</v>
      </c>
    </row>
    <row r="125" spans="1:9" x14ac:dyDescent="0.7">
      <c r="A125" t="s">
        <v>48</v>
      </c>
      <c r="B125" t="s">
        <v>150</v>
      </c>
      <c r="C125" t="s">
        <v>20</v>
      </c>
      <c r="D125">
        <v>2019</v>
      </c>
      <c r="E125" s="2">
        <v>25000</v>
      </c>
      <c r="F125" s="2">
        <v>660</v>
      </c>
      <c r="G125" t="s">
        <v>11</v>
      </c>
      <c r="H125" t="s">
        <v>94</v>
      </c>
      <c r="I125" s="2">
        <v>90</v>
      </c>
    </row>
    <row r="126" spans="1:9" x14ac:dyDescent="0.7">
      <c r="A126" t="s">
        <v>26</v>
      </c>
      <c r="B126" t="s">
        <v>111</v>
      </c>
      <c r="C126" t="s">
        <v>10</v>
      </c>
      <c r="D126">
        <v>2019</v>
      </c>
      <c r="E126" s="2">
        <v>35000</v>
      </c>
      <c r="F126" s="2">
        <v>1800</v>
      </c>
      <c r="G126" t="s">
        <v>11</v>
      </c>
      <c r="H126" t="s">
        <v>17</v>
      </c>
      <c r="I126" s="2">
        <v>170</v>
      </c>
    </row>
    <row r="127" spans="1:9" x14ac:dyDescent="0.7">
      <c r="A127" t="s">
        <v>48</v>
      </c>
      <c r="B127" t="s">
        <v>103</v>
      </c>
      <c r="C127" t="s">
        <v>52</v>
      </c>
      <c r="D127">
        <v>2018</v>
      </c>
      <c r="E127" s="2">
        <v>35000</v>
      </c>
      <c r="F127" s="2">
        <v>660</v>
      </c>
      <c r="G127" t="s">
        <v>11</v>
      </c>
      <c r="H127" t="s">
        <v>68</v>
      </c>
      <c r="I127" s="2">
        <v>95</v>
      </c>
    </row>
    <row r="128" spans="1:9" x14ac:dyDescent="0.7">
      <c r="A128" t="s">
        <v>26</v>
      </c>
      <c r="B128" t="s">
        <v>106</v>
      </c>
      <c r="C128" t="s">
        <v>20</v>
      </c>
      <c r="D128">
        <v>2018</v>
      </c>
      <c r="E128" s="2">
        <v>40000</v>
      </c>
      <c r="F128" s="2">
        <v>1500</v>
      </c>
      <c r="G128" t="s">
        <v>11</v>
      </c>
      <c r="H128" t="s">
        <v>68</v>
      </c>
      <c r="I128" s="2">
        <v>150</v>
      </c>
    </row>
    <row r="129" spans="1:9" x14ac:dyDescent="0.7">
      <c r="A129" t="s">
        <v>13</v>
      </c>
      <c r="B129" t="s">
        <v>151</v>
      </c>
      <c r="C129" t="s">
        <v>36</v>
      </c>
      <c r="D129">
        <v>2018</v>
      </c>
      <c r="E129" s="2">
        <v>32000</v>
      </c>
      <c r="F129" s="2">
        <v>2000</v>
      </c>
      <c r="G129" t="s">
        <v>33</v>
      </c>
      <c r="H129" t="s">
        <v>75</v>
      </c>
      <c r="I129" s="2">
        <v>170</v>
      </c>
    </row>
    <row r="130" spans="1:9" x14ac:dyDescent="0.7">
      <c r="A130" t="s">
        <v>8</v>
      </c>
      <c r="B130" t="s">
        <v>152</v>
      </c>
      <c r="C130" t="s">
        <v>15</v>
      </c>
      <c r="D130">
        <v>2019</v>
      </c>
      <c r="E130" s="2">
        <v>35000</v>
      </c>
      <c r="F130" s="2">
        <v>2000</v>
      </c>
      <c r="G130" t="s">
        <v>11</v>
      </c>
      <c r="H130" t="s">
        <v>68</v>
      </c>
      <c r="I130" s="2">
        <v>190</v>
      </c>
    </row>
    <row r="131" spans="1:9" x14ac:dyDescent="0.7">
      <c r="A131" t="s">
        <v>26</v>
      </c>
      <c r="B131" t="s">
        <v>153</v>
      </c>
      <c r="C131" t="s">
        <v>15</v>
      </c>
      <c r="D131">
        <v>2017</v>
      </c>
      <c r="E131" s="2">
        <v>55000</v>
      </c>
      <c r="F131" s="2">
        <v>4600</v>
      </c>
      <c r="G131" t="s">
        <v>16</v>
      </c>
      <c r="H131" t="s">
        <v>90</v>
      </c>
      <c r="I131" s="2">
        <v>280</v>
      </c>
    </row>
    <row r="132" spans="1:9" x14ac:dyDescent="0.7">
      <c r="A132" t="s">
        <v>21</v>
      </c>
      <c r="B132" t="s">
        <v>154</v>
      </c>
      <c r="C132" t="s">
        <v>10</v>
      </c>
      <c r="D132">
        <v>2018</v>
      </c>
      <c r="E132" s="2">
        <v>38000</v>
      </c>
      <c r="F132" s="2">
        <v>3000</v>
      </c>
      <c r="G132" t="s">
        <v>16</v>
      </c>
      <c r="H132" t="s">
        <v>68</v>
      </c>
      <c r="I132" s="2">
        <v>220</v>
      </c>
    </row>
    <row r="133" spans="1:9" x14ac:dyDescent="0.7">
      <c r="A133" t="s">
        <v>84</v>
      </c>
      <c r="B133" t="s">
        <v>155</v>
      </c>
      <c r="C133" t="s">
        <v>15</v>
      </c>
      <c r="D133">
        <v>2018</v>
      </c>
      <c r="E133" s="2">
        <v>35000</v>
      </c>
      <c r="F133" s="2">
        <v>3000</v>
      </c>
      <c r="G133" t="s">
        <v>16</v>
      </c>
      <c r="H133" t="s">
        <v>90</v>
      </c>
      <c r="I133" s="2">
        <v>380</v>
      </c>
    </row>
    <row r="134" spans="1:9" x14ac:dyDescent="0.7">
      <c r="A134" t="s">
        <v>43</v>
      </c>
      <c r="B134" t="s">
        <v>156</v>
      </c>
      <c r="C134" t="s">
        <v>10</v>
      </c>
      <c r="D134">
        <v>2017</v>
      </c>
      <c r="E134" s="2">
        <v>48000</v>
      </c>
      <c r="F134" s="2">
        <v>1800</v>
      </c>
      <c r="G134" t="s">
        <v>16</v>
      </c>
      <c r="H134" t="s">
        <v>12</v>
      </c>
      <c r="I134" s="2">
        <v>220</v>
      </c>
    </row>
    <row r="135" spans="1:9" x14ac:dyDescent="0.7">
      <c r="A135" t="s">
        <v>69</v>
      </c>
      <c r="B135" t="s">
        <v>157</v>
      </c>
      <c r="C135" t="s">
        <v>15</v>
      </c>
      <c r="D135">
        <v>2019</v>
      </c>
      <c r="E135" s="2">
        <v>25000</v>
      </c>
      <c r="F135" s="2">
        <v>3000</v>
      </c>
      <c r="G135" t="s">
        <v>16</v>
      </c>
      <c r="H135" t="s">
        <v>17</v>
      </c>
      <c r="I135" s="2">
        <v>350</v>
      </c>
    </row>
    <row r="136" spans="1:9" x14ac:dyDescent="0.7">
      <c r="A136" t="s">
        <v>48</v>
      </c>
      <c r="B136" t="s">
        <v>145</v>
      </c>
      <c r="C136" t="s">
        <v>57</v>
      </c>
      <c r="D136">
        <v>2018</v>
      </c>
      <c r="E136" s="2">
        <v>30000</v>
      </c>
      <c r="F136" s="2">
        <v>1500</v>
      </c>
      <c r="G136" t="s">
        <v>11</v>
      </c>
      <c r="H136" t="s">
        <v>17</v>
      </c>
      <c r="I136" s="2">
        <v>160</v>
      </c>
    </row>
    <row r="137" spans="1:9" x14ac:dyDescent="0.7">
      <c r="A137" t="s">
        <v>8</v>
      </c>
      <c r="B137" t="s">
        <v>158</v>
      </c>
      <c r="C137" t="s">
        <v>10</v>
      </c>
      <c r="D137">
        <v>2019</v>
      </c>
      <c r="E137" s="2">
        <v>30000</v>
      </c>
      <c r="F137" s="2">
        <v>2000</v>
      </c>
      <c r="G137" t="s">
        <v>11</v>
      </c>
      <c r="H137" t="s">
        <v>17</v>
      </c>
      <c r="I137" s="2">
        <v>180</v>
      </c>
    </row>
    <row r="138" spans="1:9" x14ac:dyDescent="0.7">
      <c r="A138" t="s">
        <v>48</v>
      </c>
      <c r="B138" t="s">
        <v>82</v>
      </c>
      <c r="C138" t="s">
        <v>10</v>
      </c>
      <c r="D138">
        <v>2016</v>
      </c>
      <c r="E138" s="2">
        <v>65000</v>
      </c>
      <c r="F138" s="2">
        <v>1500</v>
      </c>
      <c r="G138" t="s">
        <v>11</v>
      </c>
      <c r="H138" t="s">
        <v>73</v>
      </c>
      <c r="I138" s="2">
        <v>110</v>
      </c>
    </row>
    <row r="139" spans="1:9" x14ac:dyDescent="0.7">
      <c r="A139" t="s">
        <v>48</v>
      </c>
      <c r="B139" t="s">
        <v>159</v>
      </c>
      <c r="C139" t="s">
        <v>57</v>
      </c>
      <c r="D139">
        <v>2017</v>
      </c>
      <c r="E139" s="2">
        <v>45000</v>
      </c>
      <c r="F139" s="2">
        <v>1500</v>
      </c>
      <c r="G139" t="s">
        <v>11</v>
      </c>
      <c r="H139" t="s">
        <v>34</v>
      </c>
      <c r="I139" s="2">
        <v>160</v>
      </c>
    </row>
    <row r="140" spans="1:9" x14ac:dyDescent="0.7">
      <c r="A140" t="s">
        <v>18</v>
      </c>
      <c r="B140" t="s">
        <v>51</v>
      </c>
      <c r="C140" t="s">
        <v>52</v>
      </c>
      <c r="D140">
        <v>2019</v>
      </c>
      <c r="E140" s="2">
        <v>28000</v>
      </c>
      <c r="F140" s="2">
        <v>1200</v>
      </c>
      <c r="G140" t="s">
        <v>11</v>
      </c>
      <c r="H140" t="s">
        <v>71</v>
      </c>
      <c r="I140" s="2">
        <v>110</v>
      </c>
    </row>
    <row r="141" spans="1:9" x14ac:dyDescent="0.7">
      <c r="A141" t="s">
        <v>21</v>
      </c>
      <c r="B141" t="s">
        <v>132</v>
      </c>
      <c r="C141" t="s">
        <v>15</v>
      </c>
      <c r="D141">
        <v>2018</v>
      </c>
      <c r="E141" s="2">
        <v>45000</v>
      </c>
      <c r="F141" s="2">
        <v>2000</v>
      </c>
      <c r="G141" t="s">
        <v>11</v>
      </c>
      <c r="H141" t="s">
        <v>25</v>
      </c>
      <c r="I141" s="2">
        <v>180</v>
      </c>
    </row>
    <row r="142" spans="1:9" x14ac:dyDescent="0.7">
      <c r="A142" t="s">
        <v>48</v>
      </c>
      <c r="B142" t="s">
        <v>160</v>
      </c>
      <c r="C142" t="s">
        <v>57</v>
      </c>
      <c r="D142">
        <v>2019</v>
      </c>
      <c r="E142" s="2">
        <v>30000</v>
      </c>
      <c r="F142" s="2">
        <v>3500</v>
      </c>
      <c r="G142" t="s">
        <v>16</v>
      </c>
      <c r="H142" t="s">
        <v>71</v>
      </c>
      <c r="I142" s="2">
        <v>220</v>
      </c>
    </row>
    <row r="143" spans="1:9" x14ac:dyDescent="0.7">
      <c r="A143" t="s">
        <v>8</v>
      </c>
      <c r="B143" t="s">
        <v>161</v>
      </c>
      <c r="C143" t="s">
        <v>36</v>
      </c>
      <c r="D143">
        <v>2016</v>
      </c>
      <c r="E143" s="2">
        <v>55000</v>
      </c>
      <c r="F143" s="2">
        <v>2000</v>
      </c>
      <c r="G143" t="s">
        <v>33</v>
      </c>
      <c r="H143" t="s">
        <v>78</v>
      </c>
      <c r="I143" s="2">
        <v>180</v>
      </c>
    </row>
    <row r="144" spans="1:9" x14ac:dyDescent="0.7">
      <c r="A144" t="s">
        <v>21</v>
      </c>
      <c r="B144" t="s">
        <v>162</v>
      </c>
      <c r="C144" t="s">
        <v>47</v>
      </c>
      <c r="D144">
        <v>2006</v>
      </c>
      <c r="E144" s="2">
        <v>190000</v>
      </c>
      <c r="F144" s="2">
        <v>1300</v>
      </c>
      <c r="G144" t="s">
        <v>11</v>
      </c>
      <c r="H144" t="s">
        <v>29</v>
      </c>
      <c r="I144" s="2">
        <v>15</v>
      </c>
    </row>
    <row r="145" spans="1:9" x14ac:dyDescent="0.7">
      <c r="A145" t="s">
        <v>79</v>
      </c>
      <c r="B145" t="s">
        <v>163</v>
      </c>
      <c r="C145" t="s">
        <v>20</v>
      </c>
      <c r="D145">
        <v>2018</v>
      </c>
      <c r="E145" s="2">
        <v>23000</v>
      </c>
      <c r="F145" s="2">
        <v>660</v>
      </c>
      <c r="G145" t="s">
        <v>11</v>
      </c>
      <c r="H145" t="s">
        <v>78</v>
      </c>
      <c r="I145" s="2">
        <v>72</v>
      </c>
    </row>
    <row r="146" spans="1:9" x14ac:dyDescent="0.7">
      <c r="A146" t="s">
        <v>21</v>
      </c>
      <c r="B146" t="s">
        <v>164</v>
      </c>
      <c r="C146" t="s">
        <v>10</v>
      </c>
      <c r="D146">
        <v>2018</v>
      </c>
      <c r="E146" s="2">
        <v>42000</v>
      </c>
      <c r="F146" s="2">
        <v>3500</v>
      </c>
      <c r="G146" t="s">
        <v>16</v>
      </c>
      <c r="H146" t="s">
        <v>71</v>
      </c>
      <c r="I146" s="2">
        <v>200</v>
      </c>
    </row>
    <row r="147" spans="1:9" x14ac:dyDescent="0.7">
      <c r="A147" t="s">
        <v>112</v>
      </c>
      <c r="B147" t="s">
        <v>165</v>
      </c>
      <c r="C147" t="s">
        <v>10</v>
      </c>
      <c r="D147">
        <v>2016</v>
      </c>
      <c r="E147" s="2">
        <v>60000</v>
      </c>
      <c r="F147" s="2">
        <v>2500</v>
      </c>
      <c r="G147" t="s">
        <v>16</v>
      </c>
      <c r="H147" t="s">
        <v>42</v>
      </c>
      <c r="I147" s="2">
        <v>280</v>
      </c>
    </row>
    <row r="148" spans="1:9" x14ac:dyDescent="0.7">
      <c r="A148" t="s">
        <v>26</v>
      </c>
      <c r="B148" t="s">
        <v>166</v>
      </c>
      <c r="C148" t="s">
        <v>15</v>
      </c>
      <c r="D148">
        <v>2018</v>
      </c>
      <c r="E148" s="2">
        <v>38000</v>
      </c>
      <c r="F148" s="2">
        <v>1500</v>
      </c>
      <c r="G148" t="s">
        <v>11</v>
      </c>
      <c r="H148" t="s">
        <v>68</v>
      </c>
      <c r="I148" s="2">
        <v>140</v>
      </c>
    </row>
    <row r="149" spans="1:9" x14ac:dyDescent="0.7">
      <c r="A149" t="s">
        <v>26</v>
      </c>
      <c r="B149" t="s">
        <v>64</v>
      </c>
      <c r="C149" t="s">
        <v>59</v>
      </c>
      <c r="D149">
        <v>2020</v>
      </c>
      <c r="E149" s="2">
        <v>20000</v>
      </c>
      <c r="F149" s="2">
        <v>1800</v>
      </c>
      <c r="G149" t="s">
        <v>11</v>
      </c>
      <c r="H149" t="s">
        <v>37</v>
      </c>
      <c r="I149" s="2">
        <v>200</v>
      </c>
    </row>
    <row r="150" spans="1:9" x14ac:dyDescent="0.7">
      <c r="A150" t="s">
        <v>21</v>
      </c>
      <c r="B150" t="s">
        <v>136</v>
      </c>
      <c r="C150" t="s">
        <v>20</v>
      </c>
      <c r="D150">
        <v>2017</v>
      </c>
      <c r="E150" s="2">
        <v>50000</v>
      </c>
      <c r="F150" s="2">
        <v>1200</v>
      </c>
      <c r="G150" t="s">
        <v>33</v>
      </c>
      <c r="H150" t="s">
        <v>90</v>
      </c>
      <c r="I150" s="2">
        <v>80</v>
      </c>
    </row>
    <row r="151" spans="1:9" x14ac:dyDescent="0.7">
      <c r="A151" t="s">
        <v>18</v>
      </c>
      <c r="B151" t="s">
        <v>51</v>
      </c>
      <c r="C151" t="s">
        <v>52</v>
      </c>
      <c r="D151">
        <v>2017</v>
      </c>
      <c r="E151" s="2">
        <v>26000</v>
      </c>
      <c r="F151" s="2">
        <v>1000</v>
      </c>
      <c r="G151" t="s">
        <v>11</v>
      </c>
      <c r="H151" t="s">
        <v>42</v>
      </c>
      <c r="I151" s="2">
        <v>84</v>
      </c>
    </row>
    <row r="152" spans="1:9" x14ac:dyDescent="0.7">
      <c r="A152" t="s">
        <v>112</v>
      </c>
      <c r="B152" t="s">
        <v>167</v>
      </c>
      <c r="C152" t="s">
        <v>15</v>
      </c>
      <c r="D152">
        <v>2017</v>
      </c>
      <c r="E152" s="2">
        <v>42000</v>
      </c>
      <c r="F152" s="2">
        <v>2000</v>
      </c>
      <c r="G152" t="s">
        <v>16</v>
      </c>
      <c r="H152" t="s">
        <v>54</v>
      </c>
      <c r="I152" s="2">
        <v>310</v>
      </c>
    </row>
    <row r="153" spans="1:9" x14ac:dyDescent="0.7">
      <c r="A153" t="s">
        <v>48</v>
      </c>
      <c r="B153" t="s">
        <v>103</v>
      </c>
      <c r="C153" t="s">
        <v>52</v>
      </c>
      <c r="D153">
        <v>2020</v>
      </c>
      <c r="E153" s="2">
        <v>20000</v>
      </c>
      <c r="F153" s="2">
        <v>660</v>
      </c>
      <c r="G153" t="s">
        <v>11</v>
      </c>
      <c r="H153" t="s">
        <v>37</v>
      </c>
      <c r="I153" s="2">
        <v>110</v>
      </c>
    </row>
    <row r="154" spans="1:9" x14ac:dyDescent="0.7">
      <c r="A154" t="s">
        <v>21</v>
      </c>
      <c r="B154" t="s">
        <v>169</v>
      </c>
      <c r="C154" t="s">
        <v>28</v>
      </c>
      <c r="D154">
        <v>2017</v>
      </c>
      <c r="E154" s="2">
        <v>50000</v>
      </c>
      <c r="F154" s="2">
        <v>2500</v>
      </c>
      <c r="G154" t="s">
        <v>33</v>
      </c>
      <c r="H154" t="s">
        <v>12</v>
      </c>
      <c r="I154" s="2">
        <v>140</v>
      </c>
    </row>
    <row r="155" spans="1:9" x14ac:dyDescent="0.7">
      <c r="A155" t="s">
        <v>8</v>
      </c>
      <c r="B155" t="s">
        <v>158</v>
      </c>
      <c r="C155" t="s">
        <v>10</v>
      </c>
      <c r="D155">
        <v>2019</v>
      </c>
      <c r="E155" s="2">
        <v>30000</v>
      </c>
      <c r="F155" s="2">
        <v>2000</v>
      </c>
      <c r="G155" t="s">
        <v>11</v>
      </c>
      <c r="H155" t="s">
        <v>17</v>
      </c>
      <c r="I155" s="2">
        <v>180</v>
      </c>
    </row>
    <row r="156" spans="1:9" x14ac:dyDescent="0.7">
      <c r="A156" t="s">
        <v>21</v>
      </c>
      <c r="B156" t="s">
        <v>170</v>
      </c>
      <c r="C156" t="s">
        <v>36</v>
      </c>
      <c r="D156">
        <v>2017</v>
      </c>
      <c r="E156" s="2">
        <v>50000</v>
      </c>
      <c r="F156" s="2">
        <v>2000</v>
      </c>
      <c r="G156" t="s">
        <v>33</v>
      </c>
      <c r="H156" t="s">
        <v>25</v>
      </c>
      <c r="I156" s="2">
        <v>180</v>
      </c>
    </row>
    <row r="157" spans="1:9" x14ac:dyDescent="0.7">
      <c r="A157" t="s">
        <v>26</v>
      </c>
      <c r="B157" t="s">
        <v>46</v>
      </c>
      <c r="C157" t="s">
        <v>47</v>
      </c>
      <c r="D157">
        <v>2015</v>
      </c>
      <c r="E157" s="2">
        <v>75000</v>
      </c>
      <c r="F157" s="2">
        <v>1300</v>
      </c>
      <c r="G157" t="s">
        <v>11</v>
      </c>
      <c r="H157" t="s">
        <v>171</v>
      </c>
      <c r="I157" s="2">
        <v>85</v>
      </c>
    </row>
    <row r="158" spans="1:9" x14ac:dyDescent="0.7">
      <c r="A158" t="s">
        <v>18</v>
      </c>
      <c r="B158" t="s">
        <v>19</v>
      </c>
      <c r="C158" t="s">
        <v>20</v>
      </c>
      <c r="D158">
        <v>2016</v>
      </c>
      <c r="E158" s="2">
        <v>65000</v>
      </c>
      <c r="F158" s="2">
        <v>660</v>
      </c>
      <c r="G158" t="s">
        <v>11</v>
      </c>
      <c r="H158" t="s">
        <v>40</v>
      </c>
      <c r="I158" s="2">
        <v>70</v>
      </c>
    </row>
    <row r="159" spans="1:9" x14ac:dyDescent="0.7">
      <c r="A159" t="s">
        <v>62</v>
      </c>
      <c r="B159" t="s">
        <v>172</v>
      </c>
      <c r="C159" t="s">
        <v>15</v>
      </c>
      <c r="D159">
        <v>2018</v>
      </c>
      <c r="E159" s="2">
        <v>38000</v>
      </c>
      <c r="F159" s="2">
        <v>2000</v>
      </c>
      <c r="G159" t="s">
        <v>16</v>
      </c>
      <c r="H159" t="s">
        <v>37</v>
      </c>
      <c r="I159" s="2">
        <v>300</v>
      </c>
    </row>
    <row r="160" spans="1:9" x14ac:dyDescent="0.7">
      <c r="A160" t="s">
        <v>26</v>
      </c>
      <c r="B160" t="s">
        <v>173</v>
      </c>
      <c r="C160" t="s">
        <v>15</v>
      </c>
      <c r="D160">
        <v>2016</v>
      </c>
      <c r="E160" s="2">
        <v>55000</v>
      </c>
      <c r="F160" s="2">
        <v>2800</v>
      </c>
      <c r="G160" t="s">
        <v>16</v>
      </c>
      <c r="H160" t="s">
        <v>78</v>
      </c>
      <c r="I160" s="2">
        <v>220</v>
      </c>
    </row>
    <row r="161" spans="1:9" x14ac:dyDescent="0.7">
      <c r="A161" t="s">
        <v>26</v>
      </c>
      <c r="B161" t="s">
        <v>174</v>
      </c>
      <c r="C161" t="s">
        <v>52</v>
      </c>
      <c r="D161">
        <v>2018</v>
      </c>
      <c r="E161" s="2">
        <v>22000</v>
      </c>
      <c r="F161" s="2">
        <v>660</v>
      </c>
      <c r="G161" t="s">
        <v>11</v>
      </c>
      <c r="H161" t="s">
        <v>12</v>
      </c>
      <c r="I161" s="2">
        <v>74</v>
      </c>
    </row>
    <row r="162" spans="1:9" x14ac:dyDescent="0.7">
      <c r="A162" t="s">
        <v>26</v>
      </c>
      <c r="B162" t="s">
        <v>175</v>
      </c>
      <c r="C162" t="s">
        <v>52</v>
      </c>
      <c r="D162">
        <v>2019</v>
      </c>
      <c r="E162" s="2">
        <v>19000</v>
      </c>
      <c r="F162" s="2">
        <v>660</v>
      </c>
      <c r="G162" t="s">
        <v>11</v>
      </c>
      <c r="H162" t="s">
        <v>75</v>
      </c>
      <c r="I162" s="2">
        <v>78</v>
      </c>
    </row>
    <row r="163" spans="1:9" x14ac:dyDescent="0.7">
      <c r="A163" s="1" t="s">
        <v>91</v>
      </c>
      <c r="B163" s="1" t="s">
        <v>176</v>
      </c>
      <c r="C163" s="1" t="s">
        <v>15</v>
      </c>
      <c r="D163" s="1">
        <v>2017</v>
      </c>
      <c r="E163" s="3">
        <v>45000</v>
      </c>
      <c r="F163" s="3">
        <v>3500</v>
      </c>
      <c r="G163" s="1" t="s">
        <v>16</v>
      </c>
      <c r="H163" s="1" t="s">
        <v>94</v>
      </c>
      <c r="I163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F85-3D3F-4D54-83BD-A9839F1191BF}">
  <dimension ref="A1:T167"/>
  <sheetViews>
    <sheetView workbookViewId="0">
      <selection activeCell="L10" sqref="L10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  <c r="Q1" s="37"/>
      <c r="R1" s="4" t="s">
        <v>3</v>
      </c>
      <c r="S1" s="4" t="s">
        <v>184</v>
      </c>
      <c r="T1" s="4" t="s">
        <v>180</v>
      </c>
    </row>
    <row r="2" spans="1:20" x14ac:dyDescent="0.7">
      <c r="A2" t="s">
        <v>8</v>
      </c>
      <c r="B2" t="s">
        <v>9</v>
      </c>
      <c r="C2" t="s">
        <v>10</v>
      </c>
      <c r="D2" cm="1">
        <f t="array" aca="1" ref="D2:D167" ca="1">STANDARDIZE(INDIRECT(R1),R2,R3)</f>
        <v>9.2068582463141792E-6</v>
      </c>
      <c r="E2" cm="1">
        <f t="array" aca="1" ref="E2:E167" ca="1">STANDARDIZE(INDIRECT(S1),S2,S3)</f>
        <v>0.12087894103000338</v>
      </c>
      <c r="F2" cm="1">
        <f t="array" aca="1" ref="F2:F167" ca="1">STANDARDIZE(INDIRECT(T1),T2,T3)</f>
        <v>0.73692980470469283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  <c r="Q2" s="9" t="s">
        <v>215</v>
      </c>
      <c r="R2">
        <f ca="1">AVERAGE(INDIRECT(R1))</f>
        <v>2015.7710843373493</v>
      </c>
      <c r="S2">
        <f t="shared" ref="S2:T2" ca="1" si="0">AVERAGE(INDIRECT(S1))</f>
        <v>50734.939759036148</v>
      </c>
      <c r="T2">
        <f t="shared" ca="1" si="0"/>
        <v>1817.3493975903614</v>
      </c>
    </row>
    <row r="3" spans="1:20" x14ac:dyDescent="0.7">
      <c r="A3" t="s">
        <v>13</v>
      </c>
      <c r="B3" t="s">
        <v>14</v>
      </c>
      <c r="C3" t="s">
        <v>15</v>
      </c>
      <c r="D3">
        <f ca="1"/>
        <v>8.964572502986465E-5</v>
      </c>
      <c r="E3" s="35">
        <f ca="1"/>
        <v>-0.30424614818568679</v>
      </c>
      <c r="F3" s="35">
        <f ca="1"/>
        <v>0.19717359405794471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1">CORREL(INDIRECT(M$2),INDIRECT($K3))</f>
        <v>-0.37099424523199714</v>
      </c>
      <c r="N3" s="10">
        <f t="shared" ca="1" si="1"/>
        <v>-0.11226327864545012</v>
      </c>
      <c r="O3" s="10">
        <f t="shared" ca="1" si="1"/>
        <v>-0.27882362237771718</v>
      </c>
      <c r="Q3" s="11" t="s">
        <v>216</v>
      </c>
      <c r="R3" s="1" cm="1">
        <f t="array" aca="1" ref="R3" ca="1">_xlfn.STDEV.P(INDIRECT(R1:T1))</f>
        <v>24863.602384923139</v>
      </c>
      <c r="S3" s="1">
        <f>_xlfn.STDEV.P([0]!走行)</f>
        <v>35283.732671890473</v>
      </c>
      <c r="T3" s="1">
        <f>_xlfn.STDEV.P([0]!排気量)</f>
        <v>926.34413488431869</v>
      </c>
    </row>
    <row r="4" spans="1:20" x14ac:dyDescent="0.7">
      <c r="A4" t="s">
        <v>18</v>
      </c>
      <c r="B4" t="s">
        <v>19</v>
      </c>
      <c r="C4" t="s">
        <v>20</v>
      </c>
      <c r="D4">
        <f ca="1"/>
        <v>1.2986515842163988E-4</v>
      </c>
      <c r="E4" s="35">
        <f ca="1"/>
        <v>-0.87107960047327371</v>
      </c>
      <c r="F4" s="35">
        <f ca="1"/>
        <v>-1.2493730504753404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2">CORREL(INDIRECT(L$2),INDIRECT($K4))</f>
        <v>-0.37099424523199714</v>
      </c>
      <c r="M4" s="10">
        <f t="shared" ca="1" si="1"/>
        <v>0.99999999999999978</v>
      </c>
      <c r="N4" s="10">
        <f t="shared" ca="1" si="1"/>
        <v>0.12296010052085722</v>
      </c>
      <c r="O4" s="10">
        <f t="shared" ca="1" si="1"/>
        <v>-0.38752863681060762</v>
      </c>
    </row>
    <row r="5" spans="1:20" x14ac:dyDescent="0.7">
      <c r="A5" t="s">
        <v>21</v>
      </c>
      <c r="B5" t="s">
        <v>22</v>
      </c>
      <c r="C5" t="s">
        <v>10</v>
      </c>
      <c r="D5">
        <f ca="1"/>
        <v>9.2068582463141792E-6</v>
      </c>
      <c r="E5" s="35">
        <f ca="1"/>
        <v>0.12087894103000338</v>
      </c>
      <c r="F5" s="35">
        <f ca="1"/>
        <v>0.73692980470469283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2"/>
        <v>-0.11226327864545012</v>
      </c>
      <c r="M5" s="10">
        <f t="shared" ca="1" si="1"/>
        <v>0.12296010052085722</v>
      </c>
      <c r="N5" s="10">
        <f t="shared" ca="1" si="1"/>
        <v>0.99999999999999989</v>
      </c>
      <c r="O5" s="10">
        <f t="shared" ca="1" si="1"/>
        <v>0.51690515183963759</v>
      </c>
    </row>
    <row r="6" spans="1:20" x14ac:dyDescent="0.7">
      <c r="A6" t="s">
        <v>13</v>
      </c>
      <c r="B6" t="s">
        <v>24</v>
      </c>
      <c r="C6" t="s">
        <v>15</v>
      </c>
      <c r="D6">
        <f ca="1"/>
        <v>4.9426291638089415E-5</v>
      </c>
      <c r="E6" s="35">
        <f ca="1"/>
        <v>-0.44595451125758351</v>
      </c>
      <c r="F6" s="35">
        <f ca="1"/>
        <v>0.73692980470469283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2"/>
        <v>-0.27882362237771718</v>
      </c>
      <c r="M6" s="13">
        <f t="shared" ca="1" si="1"/>
        <v>-0.38752863681060762</v>
      </c>
      <c r="N6" s="13">
        <f t="shared" ca="1" si="1"/>
        <v>0.51690515183963759</v>
      </c>
      <c r="O6" s="13">
        <f t="shared" ca="1" si="1"/>
        <v>1</v>
      </c>
    </row>
    <row r="7" spans="1:20" x14ac:dyDescent="0.7">
      <c r="A7" t="s">
        <v>26</v>
      </c>
      <c r="B7" t="s">
        <v>27</v>
      </c>
      <c r="C7" t="s">
        <v>28</v>
      </c>
      <c r="D7">
        <f ca="1"/>
        <v>1.2986515842163988E-4</v>
      </c>
      <c r="E7" s="35">
        <f ca="1"/>
        <v>-0.30424614818568679</v>
      </c>
      <c r="F7" s="35">
        <f ca="1"/>
        <v>0.73692980470469283</v>
      </c>
      <c r="G7" t="s">
        <v>16</v>
      </c>
      <c r="H7" t="s">
        <v>29</v>
      </c>
      <c r="I7" s="2">
        <v>80</v>
      </c>
    </row>
    <row r="8" spans="1:20" x14ac:dyDescent="0.7">
      <c r="A8" t="s">
        <v>30</v>
      </c>
      <c r="B8" t="s">
        <v>31</v>
      </c>
      <c r="C8" t="s">
        <v>32</v>
      </c>
      <c r="D8">
        <f ca="1"/>
        <v>-2.1626425449095482E-3</v>
      </c>
      <c r="E8" s="35">
        <f ca="1"/>
        <v>0.54600403024569355</v>
      </c>
      <c r="F8" s="35">
        <f ca="1"/>
        <v>-0.23463137445945381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20" x14ac:dyDescent="0.7">
      <c r="A9" t="s">
        <v>35</v>
      </c>
      <c r="B9">
        <v>911</v>
      </c>
      <c r="C9" t="s">
        <v>36</v>
      </c>
      <c r="D9">
        <f ca="1"/>
        <v>1.7008459181341512E-4</v>
      </c>
      <c r="E9" s="35">
        <f ca="1"/>
        <v>-1.0127879635451704</v>
      </c>
      <c r="F9" s="35">
        <f ca="1"/>
        <v>1.276686015351441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20" x14ac:dyDescent="0.7">
      <c r="A10" t="s">
        <v>26</v>
      </c>
      <c r="B10" t="s">
        <v>38</v>
      </c>
      <c r="C10" t="s">
        <v>20</v>
      </c>
      <c r="D10">
        <f ca="1"/>
        <v>4.9426291638089415E-5</v>
      </c>
      <c r="E10" s="35">
        <f ca="1"/>
        <v>-0.58766287432948028</v>
      </c>
      <c r="F10" s="35">
        <f ca="1"/>
        <v>-0.88233882723555157</v>
      </c>
      <c r="G10" t="s">
        <v>11</v>
      </c>
      <c r="H10" t="s">
        <v>25</v>
      </c>
      <c r="I10" s="2">
        <v>85</v>
      </c>
      <c r="K10" s="9" t="s">
        <v>178</v>
      </c>
      <c r="L10" cm="1">
        <f t="array" aca="1" ref="L10:O14" ca="1">LINEST(I2:I167,D2:F167,TRUE,TRUE)</f>
        <v>53.689694862282558</v>
      </c>
      <c r="M10">
        <f ca="1"/>
        <v>-61.36585440221036</v>
      </c>
      <c r="N10">
        <f ca="1"/>
        <v>-148896.35686200316</v>
      </c>
      <c r="O10">
        <f ca="1"/>
        <v>150.01807228915726</v>
      </c>
    </row>
    <row r="11" spans="1:20" x14ac:dyDescent="0.7">
      <c r="A11" t="s">
        <v>13</v>
      </c>
      <c r="B11" t="s">
        <v>39</v>
      </c>
      <c r="C11" t="s">
        <v>36</v>
      </c>
      <c r="D11">
        <f ca="1"/>
        <v>4.9426291638089415E-5</v>
      </c>
      <c r="E11" s="35">
        <f ca="1"/>
        <v>-0.30424614818568679</v>
      </c>
      <c r="F11" s="35">
        <f ca="1"/>
        <v>0.19717359405794471</v>
      </c>
      <c r="G11" t="s">
        <v>33</v>
      </c>
      <c r="H11" t="s">
        <v>40</v>
      </c>
      <c r="I11" s="2">
        <v>120</v>
      </c>
      <c r="K11" s="9" t="s">
        <v>229</v>
      </c>
      <c r="L11">
        <f ca="1"/>
        <v>4.6702477533822364</v>
      </c>
      <c r="M11">
        <f ca="1"/>
        <v>4.9973605827741236</v>
      </c>
      <c r="N11">
        <f ca="1"/>
        <v>16770.247871062631</v>
      </c>
      <c r="O11">
        <f ca="1"/>
        <v>4.6226730485680516</v>
      </c>
    </row>
    <row r="12" spans="1:20" ht="19.149999999999999" x14ac:dyDescent="0.7">
      <c r="A12" t="s">
        <v>18</v>
      </c>
      <c r="B12" t="s">
        <v>41</v>
      </c>
      <c r="C12" t="s">
        <v>20</v>
      </c>
      <c r="D12">
        <f ca="1"/>
        <v>9.2068582463141792E-6</v>
      </c>
      <c r="E12" s="35">
        <f ca="1"/>
        <v>0.40429566717379684</v>
      </c>
      <c r="F12" s="35">
        <f ca="1"/>
        <v>-0.4505338587181531</v>
      </c>
      <c r="G12" t="s">
        <v>33</v>
      </c>
      <c r="H12" t="s">
        <v>42</v>
      </c>
      <c r="I12" s="2">
        <v>100</v>
      </c>
      <c r="K12" s="9" t="s">
        <v>230</v>
      </c>
      <c r="L12">
        <f ca="1"/>
        <v>0.64603472598953227</v>
      </c>
      <c r="M12">
        <f ca="1"/>
        <v>59.558975939122199</v>
      </c>
      <c r="N12" t="e">
        <f ca="1"/>
        <v>#N/A</v>
      </c>
      <c r="O12" t="e">
        <f ca="1"/>
        <v>#N/A</v>
      </c>
    </row>
    <row r="13" spans="1:20" x14ac:dyDescent="0.7">
      <c r="A13" t="s">
        <v>43</v>
      </c>
      <c r="B13" t="s">
        <v>44</v>
      </c>
      <c r="C13" t="s">
        <v>15</v>
      </c>
      <c r="D13">
        <f ca="1"/>
        <v>4.9426291638089415E-5</v>
      </c>
      <c r="E13" s="35">
        <f ca="1"/>
        <v>-2.0829422041893343E-2</v>
      </c>
      <c r="F13" s="35">
        <f ca="1"/>
        <v>0.19717359405794471</v>
      </c>
      <c r="G13" t="s">
        <v>16</v>
      </c>
      <c r="H13" t="s">
        <v>23</v>
      </c>
      <c r="I13" s="2">
        <v>240</v>
      </c>
      <c r="K13" s="9" t="s">
        <v>208</v>
      </c>
      <c r="L13">
        <f ca="1"/>
        <v>98.557338148383096</v>
      </c>
      <c r="M13">
        <f ca="1"/>
        <v>162</v>
      </c>
      <c r="N13" t="e">
        <f ca="1"/>
        <v>#N/A</v>
      </c>
      <c r="O13" t="e">
        <f ca="1"/>
        <v>#N/A</v>
      </c>
    </row>
    <row r="14" spans="1:20" x14ac:dyDescent="0.7">
      <c r="A14" t="s">
        <v>13</v>
      </c>
      <c r="B14" t="s">
        <v>45</v>
      </c>
      <c r="C14" t="s">
        <v>20</v>
      </c>
      <c r="D14">
        <f ca="1"/>
        <v>-3.1012575145461056E-5</v>
      </c>
      <c r="E14" s="35">
        <f ca="1"/>
        <v>0.40429566717379684</v>
      </c>
      <c r="F14" s="35">
        <f ca="1"/>
        <v>-0.55848510084750269</v>
      </c>
      <c r="G14" t="s">
        <v>33</v>
      </c>
      <c r="H14" t="s">
        <v>40</v>
      </c>
      <c r="I14" s="2">
        <v>80</v>
      </c>
      <c r="K14" s="11" t="s">
        <v>209</v>
      </c>
      <c r="L14" s="1">
        <f ca="1"/>
        <v>1048828.9441665886</v>
      </c>
      <c r="M14" s="1">
        <f ca="1"/>
        <v>574658.00161654374</v>
      </c>
      <c r="N14" s="1" t="e">
        <f ca="1"/>
        <v>#N/A</v>
      </c>
      <c r="O14" s="1" t="e">
        <f ca="1"/>
        <v>#N/A</v>
      </c>
    </row>
    <row r="15" spans="1:20" x14ac:dyDescent="0.7">
      <c r="A15" t="s">
        <v>26</v>
      </c>
      <c r="B15" t="s">
        <v>46</v>
      </c>
      <c r="C15" t="s">
        <v>47</v>
      </c>
      <c r="D15">
        <f ca="1"/>
        <v>-7.1232008537236292E-5</v>
      </c>
      <c r="E15" s="35">
        <f ca="1"/>
        <v>0.82942075638948698</v>
      </c>
      <c r="F15" s="35">
        <f ca="1"/>
        <v>-0.88233882723555157</v>
      </c>
      <c r="G15" t="s">
        <v>11</v>
      </c>
      <c r="H15" t="s">
        <v>29</v>
      </c>
      <c r="I15" s="2">
        <v>28</v>
      </c>
    </row>
    <row r="16" spans="1:20" x14ac:dyDescent="0.7">
      <c r="A16" t="s">
        <v>48</v>
      </c>
      <c r="B16" t="s">
        <v>49</v>
      </c>
      <c r="C16" t="s">
        <v>47</v>
      </c>
      <c r="D16">
        <f ca="1"/>
        <v>4.9426291638089415E-5</v>
      </c>
      <c r="E16" s="35">
        <f ca="1"/>
        <v>0.12087894103000338</v>
      </c>
      <c r="F16" s="35">
        <f ca="1"/>
        <v>-0.55848510084750269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f ca="1"/>
        <v>4.9426291638089415E-5</v>
      </c>
      <c r="E17" s="35">
        <f ca="1"/>
        <v>-0.30424614818568679</v>
      </c>
      <c r="F17" s="35">
        <f ca="1"/>
        <v>-0.23463137445945381</v>
      </c>
      <c r="G17" t="s">
        <v>11</v>
      </c>
      <c r="H17" t="s">
        <v>25</v>
      </c>
      <c r="I17" s="2">
        <v>120</v>
      </c>
      <c r="K17" s="9" t="s">
        <v>189</v>
      </c>
      <c r="L17">
        <v>2018</v>
      </c>
      <c r="M17">
        <v>20000</v>
      </c>
      <c r="N17">
        <v>1500</v>
      </c>
    </row>
    <row r="18" spans="1:15" x14ac:dyDescent="0.7">
      <c r="A18" t="s">
        <v>18</v>
      </c>
      <c r="B18" t="s">
        <v>51</v>
      </c>
      <c r="C18" t="s">
        <v>52</v>
      </c>
      <c r="D18">
        <f ca="1"/>
        <v>-3.1012575145461056E-5</v>
      </c>
      <c r="E18" s="35">
        <f ca="1"/>
        <v>0.54600403024569355</v>
      </c>
      <c r="F18" s="35">
        <f ca="1"/>
        <v>-0.66643634297685239</v>
      </c>
      <c r="G18" t="s">
        <v>11</v>
      </c>
      <c r="H18" t="s">
        <v>29</v>
      </c>
      <c r="I18" s="2">
        <v>28</v>
      </c>
      <c r="K18" s="11" t="s">
        <v>217</v>
      </c>
      <c r="L18" s="1" cm="1">
        <f t="array" aca="1" ref="L18:N18" ca="1">STANDARDIZE(L17:N17,R2:T2,R3:T3)</f>
        <v>8.964572502986465E-5</v>
      </c>
      <c r="M18" s="1">
        <f ca="1"/>
        <v>-0.87107960047327371</v>
      </c>
      <c r="N18" s="1">
        <f ca="1"/>
        <v>-0.34258261658880346</v>
      </c>
      <c r="O18" s="1" cm="1">
        <f t="array" aca="1" ref="O18" ca="1">TREND(本体価格,D2:F167,_xlfn.ANCHORARRAY(L18),TRUE)</f>
        <v>171.7315382095608</v>
      </c>
    </row>
    <row r="19" spans="1:15" x14ac:dyDescent="0.7">
      <c r="A19" t="s">
        <v>8</v>
      </c>
      <c r="B19" t="s">
        <v>53</v>
      </c>
      <c r="C19" t="s">
        <v>52</v>
      </c>
      <c r="D19">
        <f ca="1"/>
        <v>9.2068582463141792E-6</v>
      </c>
      <c r="E19" s="35">
        <f ca="1"/>
        <v>-2.0829422041893343E-2</v>
      </c>
      <c r="F19" s="35">
        <f ca="1"/>
        <v>-0.23463137445945381</v>
      </c>
      <c r="G19" t="s">
        <v>11</v>
      </c>
      <c r="H19" t="s">
        <v>54</v>
      </c>
      <c r="I19" s="2">
        <v>150</v>
      </c>
    </row>
    <row r="20" spans="1:15" x14ac:dyDescent="0.7">
      <c r="A20" t="s">
        <v>48</v>
      </c>
      <c r="B20" t="s">
        <v>55</v>
      </c>
      <c r="C20" t="s">
        <v>52</v>
      </c>
      <c r="D20">
        <f ca="1"/>
        <v>8.964572502986465E-5</v>
      </c>
      <c r="E20" s="35">
        <f ca="1"/>
        <v>-0.75771291001575636</v>
      </c>
      <c r="F20" s="35">
        <f ca="1"/>
        <v>-1.2493730504753404</v>
      </c>
      <c r="G20" t="s">
        <v>11</v>
      </c>
      <c r="H20" t="s">
        <v>17</v>
      </c>
      <c r="I20" s="2">
        <v>76</v>
      </c>
    </row>
    <row r="21" spans="1:15" x14ac:dyDescent="0.7">
      <c r="A21" t="s">
        <v>26</v>
      </c>
      <c r="B21" t="s">
        <v>56</v>
      </c>
      <c r="C21" t="s">
        <v>57</v>
      </c>
      <c r="D21">
        <f ca="1"/>
        <v>4.9426291638089415E-5</v>
      </c>
      <c r="E21" s="35">
        <f ca="1"/>
        <v>0.26258730410190012</v>
      </c>
      <c r="F21" s="35">
        <f ca="1"/>
        <v>0.19717359405794471</v>
      </c>
      <c r="G21" t="s">
        <v>11</v>
      </c>
      <c r="H21" t="s">
        <v>34</v>
      </c>
      <c r="I21" s="2">
        <v>170</v>
      </c>
    </row>
    <row r="22" spans="1:15" x14ac:dyDescent="0.7">
      <c r="A22" t="s">
        <v>35</v>
      </c>
      <c r="B22">
        <v>911</v>
      </c>
      <c r="C22" t="s">
        <v>36</v>
      </c>
      <c r="D22">
        <f ca="1"/>
        <v>-1.237595576898718E-3</v>
      </c>
      <c r="E22" s="35">
        <f ca="1"/>
        <v>0.82942075638948698</v>
      </c>
      <c r="F22" s="35">
        <f ca="1"/>
        <v>1.4925884996101402</v>
      </c>
      <c r="G22" t="s">
        <v>33</v>
      </c>
      <c r="H22" t="s">
        <v>23</v>
      </c>
      <c r="I22" s="2">
        <v>300</v>
      </c>
    </row>
    <row r="23" spans="1:15" x14ac:dyDescent="0.7">
      <c r="A23" t="s">
        <v>48</v>
      </c>
      <c r="B23" t="s">
        <v>58</v>
      </c>
      <c r="C23" t="s">
        <v>59</v>
      </c>
      <c r="D23">
        <f ca="1"/>
        <v>-2.3210974210433722E-4</v>
      </c>
      <c r="E23" s="35">
        <f ca="1"/>
        <v>1.9630876609646608</v>
      </c>
      <c r="F23" s="35">
        <f ca="1"/>
        <v>-0.55848510084750269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f ca="1"/>
        <v>9.2068582463141792E-6</v>
      </c>
      <c r="E24" s="35">
        <f ca="1"/>
        <v>0.54600403024569355</v>
      </c>
      <c r="F24" s="35">
        <f ca="1"/>
        <v>-0.23463137445945381</v>
      </c>
      <c r="G24" t="s">
        <v>11</v>
      </c>
      <c r="H24" t="s">
        <v>42</v>
      </c>
      <c r="I24" s="2">
        <v>100</v>
      </c>
    </row>
    <row r="25" spans="1:15" x14ac:dyDescent="0.7">
      <c r="A25" t="s">
        <v>26</v>
      </c>
      <c r="B25" t="s">
        <v>61</v>
      </c>
      <c r="C25" t="s">
        <v>20</v>
      </c>
      <c r="D25">
        <f ca="1"/>
        <v>8.964572502986465E-5</v>
      </c>
      <c r="E25" s="35">
        <f ca="1"/>
        <v>-0.75771291001575636</v>
      </c>
      <c r="F25" s="35">
        <f ca="1"/>
        <v>-1.2493730504753404</v>
      </c>
      <c r="G25" t="s">
        <v>11</v>
      </c>
      <c r="H25" t="s">
        <v>34</v>
      </c>
      <c r="I25" s="2">
        <v>75</v>
      </c>
    </row>
    <row r="26" spans="1:15" x14ac:dyDescent="0.7">
      <c r="A26" t="s">
        <v>62</v>
      </c>
      <c r="B26" t="s">
        <v>63</v>
      </c>
      <c r="C26" t="s">
        <v>10</v>
      </c>
      <c r="D26">
        <f ca="1"/>
        <v>1.2986515842163988E-4</v>
      </c>
      <c r="E26" s="35">
        <f ca="1"/>
        <v>-0.6443462195582389</v>
      </c>
      <c r="F26" s="35">
        <f ca="1"/>
        <v>0.19717359405794471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f ca="1"/>
        <v>-1.1145144192901152E-4</v>
      </c>
      <c r="E27" s="35">
        <f ca="1"/>
        <v>1.1128374825332805</v>
      </c>
      <c r="F27" s="35">
        <f ca="1"/>
        <v>-1.872889020075456E-2</v>
      </c>
      <c r="G27" t="s">
        <v>11</v>
      </c>
      <c r="H27" t="s">
        <v>29</v>
      </c>
      <c r="I27" s="2">
        <v>35</v>
      </c>
    </row>
    <row r="28" spans="1:15" x14ac:dyDescent="0.7">
      <c r="A28" t="s">
        <v>48</v>
      </c>
      <c r="B28" t="s">
        <v>65</v>
      </c>
      <c r="C28" t="s">
        <v>47</v>
      </c>
      <c r="D28">
        <f ca="1"/>
        <v>8.964572502986465E-5</v>
      </c>
      <c r="E28" s="35">
        <f ca="1"/>
        <v>-0.30424614818568679</v>
      </c>
      <c r="F28" s="35">
        <f ca="1"/>
        <v>-0.34258261658880346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f ca="1"/>
        <v>9.2068582463141792E-6</v>
      </c>
      <c r="E29" s="35">
        <f ca="1"/>
        <v>0.26258730410190012</v>
      </c>
      <c r="F29" s="35">
        <f ca="1"/>
        <v>2.0323447102568886</v>
      </c>
      <c r="G29" t="s">
        <v>33</v>
      </c>
      <c r="H29" t="s">
        <v>34</v>
      </c>
      <c r="I29" s="2">
        <v>250</v>
      </c>
    </row>
    <row r="30" spans="1:15" x14ac:dyDescent="0.7">
      <c r="A30" t="s">
        <v>48</v>
      </c>
      <c r="B30" t="s">
        <v>67</v>
      </c>
      <c r="C30" t="s">
        <v>52</v>
      </c>
      <c r="D30">
        <f ca="1"/>
        <v>8.964572502986465E-5</v>
      </c>
      <c r="E30" s="35">
        <f ca="1"/>
        <v>-0.81439625524451498</v>
      </c>
      <c r="F30" s="35">
        <f ca="1"/>
        <v>-1.2493730504753404</v>
      </c>
      <c r="G30" t="s">
        <v>11</v>
      </c>
      <c r="H30" t="s">
        <v>68</v>
      </c>
      <c r="I30" s="2">
        <v>90</v>
      </c>
    </row>
    <row r="31" spans="1:15" x14ac:dyDescent="0.7">
      <c r="A31" t="s">
        <v>69</v>
      </c>
      <c r="B31" t="s">
        <v>70</v>
      </c>
      <c r="C31" t="s">
        <v>10</v>
      </c>
      <c r="D31">
        <f ca="1"/>
        <v>8.964572502986465E-5</v>
      </c>
      <c r="E31" s="35">
        <f ca="1"/>
        <v>-0.4176128386432042</v>
      </c>
      <c r="F31" s="35">
        <f ca="1"/>
        <v>0.73692980470469283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f ca="1"/>
        <v>4.9426291638089415E-5</v>
      </c>
      <c r="E32" s="35">
        <f ca="1"/>
        <v>-7.7512767270652039E-2</v>
      </c>
      <c r="F32" s="35">
        <f ca="1"/>
        <v>-0.55848510084750269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f ca="1"/>
        <v>-3.125486088878877E-4</v>
      </c>
      <c r="E33" s="35">
        <f ca="1"/>
        <v>2.8133378393960413</v>
      </c>
      <c r="F33" s="35">
        <f ca="1"/>
        <v>-0.55848510084750269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f ca="1"/>
        <v>1.2986515842163988E-4</v>
      </c>
      <c r="E34" s="35">
        <f ca="1"/>
        <v>-0.58766287432948028</v>
      </c>
      <c r="F34" s="35">
        <f ca="1"/>
        <v>1.8164422259981892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f ca="1"/>
        <v>4.9426291638089415E-5</v>
      </c>
      <c r="E35" s="35">
        <f ca="1"/>
        <v>-0.30424614818568679</v>
      </c>
      <c r="F35" s="35">
        <f ca="1"/>
        <v>0.19717359405794471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f ca="1"/>
        <v>9.2068582463141792E-6</v>
      </c>
      <c r="E36" s="35">
        <f ca="1"/>
        <v>0.26258730410190012</v>
      </c>
      <c r="F36" s="35">
        <f ca="1"/>
        <v>0.73692980470469283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f ca="1"/>
        <v>1.2986515842163988E-4</v>
      </c>
      <c r="E37" s="35">
        <f ca="1"/>
        <v>-0.92776294570203244</v>
      </c>
      <c r="F37" s="35">
        <f ca="1"/>
        <v>-1.2493730504753404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f ca="1"/>
        <v>9.2068582463141792E-6</v>
      </c>
      <c r="E38" s="35">
        <f ca="1"/>
        <v>0.54600403024569355</v>
      </c>
      <c r="F38" s="35">
        <f ca="1"/>
        <v>-0.23463137445945381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f ca="1"/>
        <v>-1.5167087532078676E-4</v>
      </c>
      <c r="E39" s="35">
        <f ca="1"/>
        <v>1.3962542086770739</v>
      </c>
      <c r="F39" s="35">
        <f ca="1"/>
        <v>0.19717359405794471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f ca="1"/>
        <v>1.7008459181341512E-4</v>
      </c>
      <c r="E40" s="35">
        <f ca="1"/>
        <v>-0.87107960047327371</v>
      </c>
      <c r="F40" s="35">
        <f ca="1"/>
        <v>-1.872889020075456E-2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f ca="1"/>
        <v>9.2068582463141792E-6</v>
      </c>
      <c r="E41" s="35">
        <f ca="1"/>
        <v>0.20590395887314142</v>
      </c>
      <c r="F41" s="35">
        <f ca="1"/>
        <v>0.19717359405794471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f ca="1"/>
        <v>1.2986515842163988E-4</v>
      </c>
      <c r="E42" s="35">
        <f ca="1"/>
        <v>-0.58766287432948028</v>
      </c>
      <c r="F42" s="35">
        <f ca="1"/>
        <v>0.19717359405794471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f ca="1"/>
        <v>4.9426291638089415E-5</v>
      </c>
      <c r="E43" s="35">
        <f ca="1"/>
        <v>-0.30424614818568679</v>
      </c>
      <c r="F43" s="35">
        <f ca="1"/>
        <v>-0.23463137445945381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f ca="1"/>
        <v>4.9426291638089415E-5</v>
      </c>
      <c r="E44" s="35">
        <f ca="1"/>
        <v>-0.72937123740137699</v>
      </c>
      <c r="F44" s="35">
        <f ca="1"/>
        <v>-1.2493730504753404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f ca="1"/>
        <v>4.9426291638089415E-5</v>
      </c>
      <c r="E45" s="35">
        <f ca="1"/>
        <v>-2.0829422041893343E-2</v>
      </c>
      <c r="F45" s="35">
        <f ca="1"/>
        <v>-1.872889020075456E-2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f ca="1"/>
        <v>-3.5276804227966289E-4</v>
      </c>
      <c r="E46" s="35">
        <f ca="1"/>
        <v>3.6635880178274216</v>
      </c>
      <c r="F46" s="35">
        <f ca="1"/>
        <v>-0.66643634297685239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f ca="1"/>
        <v>4.9426291638089415E-5</v>
      </c>
      <c r="E47" s="35">
        <f ca="1"/>
        <v>-0.16253778511379008</v>
      </c>
      <c r="F47" s="35">
        <f ca="1"/>
        <v>-1.872889020075456E-2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f ca="1"/>
        <v>-1.5167087532078676E-4</v>
      </c>
      <c r="E48" s="35">
        <f ca="1"/>
        <v>1.3962542086770739</v>
      </c>
      <c r="F48" s="35">
        <f ca="1"/>
        <v>-0.34258261658880346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f ca="1"/>
        <v>8.964572502986465E-5</v>
      </c>
      <c r="E49" s="35">
        <f ca="1"/>
        <v>-0.53097952910072155</v>
      </c>
      <c r="F49" s="35">
        <f ca="1"/>
        <v>1.276686015351441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f ca="1"/>
        <v>1.2986515842163988E-4</v>
      </c>
      <c r="E50" s="35">
        <f ca="1"/>
        <v>-0.81439625524451498</v>
      </c>
      <c r="F50" s="35">
        <f ca="1"/>
        <v>1.276686015351441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f ca="1"/>
        <v>9.2068582463141792E-6</v>
      </c>
      <c r="E51" s="35">
        <f ca="1"/>
        <v>0.12087894103000338</v>
      </c>
      <c r="F51" s="35">
        <f ca="1"/>
        <v>0.19717359405794471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f ca="1"/>
        <v>8.964572502986465E-5</v>
      </c>
      <c r="E52" s="35">
        <f ca="1"/>
        <v>-0.30424614818568679</v>
      </c>
      <c r="F52" s="35">
        <f ca="1"/>
        <v>1.8164422259981892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f ca="1"/>
        <v>8.964572502986465E-5</v>
      </c>
      <c r="E53" s="35">
        <f ca="1"/>
        <v>-0.44595451125758351</v>
      </c>
      <c r="F53" s="35">
        <f ca="1"/>
        <v>-0.66643634297685239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f ca="1"/>
        <v>1.2986515842163988E-4</v>
      </c>
      <c r="E54" s="35">
        <f ca="1"/>
        <v>-0.72937123740137699</v>
      </c>
      <c r="F54" s="35">
        <f ca="1"/>
        <v>-0.55848510084750269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f ca="1"/>
        <v>4.9426291638089415E-5</v>
      </c>
      <c r="E55" s="35">
        <f ca="1"/>
        <v>-0.72937123740137699</v>
      </c>
      <c r="F55" s="35">
        <f ca="1"/>
        <v>-1.2493730504753404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f ca="1"/>
        <v>-3.1012575145461056E-5</v>
      </c>
      <c r="E56" s="35">
        <f ca="1"/>
        <v>0.54600403024569355</v>
      </c>
      <c r="F56" s="35">
        <f ca="1"/>
        <v>-0.34258261658880346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f ca="1"/>
        <v>4.9426291638089415E-5</v>
      </c>
      <c r="E57" s="35">
        <f ca="1"/>
        <v>-0.70102956478699763</v>
      </c>
      <c r="F57" s="35">
        <f ca="1"/>
        <v>-1.2493730504753404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f ca="1"/>
        <v>1.2986515842163988E-4</v>
      </c>
      <c r="E58" s="35">
        <f ca="1"/>
        <v>-0.72937123740137699</v>
      </c>
      <c r="F58" s="35">
        <f ca="1"/>
        <v>-1.872889020075456E-2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f ca="1"/>
        <v>4.9426291638089415E-5</v>
      </c>
      <c r="E59" s="35">
        <f ca="1"/>
        <v>-0.6443462195582389</v>
      </c>
      <c r="F59" s="35">
        <f ca="1"/>
        <v>-1.2493730504753404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f ca="1"/>
        <v>9.2068582463141792E-6</v>
      </c>
      <c r="E60" s="35">
        <f ca="1"/>
        <v>-7.7512767270652039E-2</v>
      </c>
      <c r="F60" s="35">
        <f ca="1"/>
        <v>0.73692980470469283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f ca="1"/>
        <v>4.9426291638089415E-5</v>
      </c>
      <c r="E61" s="35">
        <f ca="1"/>
        <v>-0.30424614818568679</v>
      </c>
      <c r="F61" s="35">
        <f ca="1"/>
        <v>-1.2493730504753404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f ca="1"/>
        <v>8.964572502986465E-5</v>
      </c>
      <c r="E62" s="35">
        <f ca="1"/>
        <v>-0.72937123740137699</v>
      </c>
      <c r="F62" s="35">
        <f ca="1"/>
        <v>-1.2493730504753404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f ca="1"/>
        <v>8.964572502986465E-5</v>
      </c>
      <c r="E63" s="35">
        <f ca="1"/>
        <v>-0.36092949341444547</v>
      </c>
      <c r="F63" s="35">
        <f ca="1"/>
        <v>-1.2493730504753404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f ca="1"/>
        <v>1.2986515842163988E-4</v>
      </c>
      <c r="E64" s="35">
        <f ca="1"/>
        <v>-0.87107960047327371</v>
      </c>
      <c r="F64" s="35">
        <f ca="1"/>
        <v>-1.2493730504753404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f ca="1"/>
        <v>8.964572502986465E-5</v>
      </c>
      <c r="E65" s="35">
        <f ca="1"/>
        <v>-0.30424614818568679</v>
      </c>
      <c r="F65" s="35">
        <f ca="1"/>
        <v>-0.34258261658880346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f ca="1"/>
        <v>-1.9189030871256198E-4</v>
      </c>
      <c r="E66" s="35">
        <f ca="1"/>
        <v>1.6796709348208674</v>
      </c>
      <c r="F66" s="35">
        <f ca="1"/>
        <v>-0.34258261658880346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f ca="1"/>
        <v>1.7008459181341512E-4</v>
      </c>
      <c r="E67" s="35">
        <f ca="1"/>
        <v>-1.0127879635451704</v>
      </c>
      <c r="F67" s="35">
        <f ca="1"/>
        <v>1.8164422259981892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f ca="1"/>
        <v>-3.1012575145461056E-5</v>
      </c>
      <c r="E68" s="35">
        <f ca="1"/>
        <v>0.68771239331759026</v>
      </c>
      <c r="F68" s="35">
        <f ca="1"/>
        <v>0.19717359405794471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f ca="1"/>
        <v>4.9426291638089415E-5</v>
      </c>
      <c r="E69" s="35">
        <f ca="1"/>
        <v>3.5853923186865345E-2</v>
      </c>
      <c r="F69" s="35">
        <f ca="1"/>
        <v>0.19717359405794471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f ca="1"/>
        <v>-2.3210974210433722E-4</v>
      </c>
      <c r="E70" s="35">
        <f ca="1"/>
        <v>1.9630876609646608</v>
      </c>
      <c r="F70" s="35">
        <f ca="1"/>
        <v>-0.23463137445945381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f ca="1"/>
        <v>8.964572502986465E-5</v>
      </c>
      <c r="E71" s="35">
        <f ca="1"/>
        <v>-0.58766287432948028</v>
      </c>
      <c r="F71" s="35">
        <f ca="1"/>
        <v>0.19717359405794471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f ca="1"/>
        <v>1.7008459181341512E-4</v>
      </c>
      <c r="E72" s="35">
        <f ca="1"/>
        <v>-1.0127879635451704</v>
      </c>
      <c r="F72" s="35">
        <f ca="1"/>
        <v>0.19717359405794471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f ca="1"/>
        <v>9.2068582463141792E-6</v>
      </c>
      <c r="E73" s="35">
        <f ca="1"/>
        <v>-2.0829422041893343E-2</v>
      </c>
      <c r="F73" s="35">
        <f ca="1"/>
        <v>-1.2493730504753404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f ca="1"/>
        <v>8.964572502986465E-5</v>
      </c>
      <c r="E74" s="35">
        <f ca="1"/>
        <v>-0.44595451125758351</v>
      </c>
      <c r="F74" s="35">
        <f ca="1"/>
        <v>-0.66643634297685239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f ca="1"/>
        <v>8.964572502986465E-5</v>
      </c>
      <c r="E75" s="35">
        <f ca="1"/>
        <v>-0.53097952910072155</v>
      </c>
      <c r="F75" s="35">
        <f ca="1"/>
        <v>0.19717359405794471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f ca="1"/>
        <v>8.964572502986465E-5</v>
      </c>
      <c r="E76" s="35">
        <f ca="1"/>
        <v>-0.84273792785889434</v>
      </c>
      <c r="F76" s="35">
        <f ca="1"/>
        <v>-1.2493730504753404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f ca="1"/>
        <v>9.2068582463141792E-6</v>
      </c>
      <c r="E77" s="35">
        <f ca="1"/>
        <v>0.40429566717379684</v>
      </c>
      <c r="F77" s="35">
        <f ca="1"/>
        <v>-0.34258261658880346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f ca="1"/>
        <v>1.2986515842163988E-4</v>
      </c>
      <c r="E78" s="35">
        <f ca="1"/>
        <v>-0.72937123740137699</v>
      </c>
      <c r="F78" s="35">
        <f ca="1"/>
        <v>-1.2493730504753404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f ca="1"/>
        <v>4.9426291638089415E-5</v>
      </c>
      <c r="E79" s="35">
        <f ca="1"/>
        <v>-0.16253778511379008</v>
      </c>
      <c r="F79" s="35">
        <f ca="1"/>
        <v>-1.2493730504753404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f ca="1"/>
        <v>1.2986515842163988E-4</v>
      </c>
      <c r="E80" s="35">
        <f ca="1"/>
        <v>-0.87107960047327371</v>
      </c>
      <c r="F80" s="35">
        <f ca="1"/>
        <v>-1.2493730504753404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f ca="1"/>
        <v>-3.125486088878877E-4</v>
      </c>
      <c r="E81" s="35">
        <f ca="1"/>
        <v>2.8133378393960413</v>
      </c>
      <c r="F81" s="35">
        <f ca="1"/>
        <v>-1.2493730504753404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f ca="1"/>
        <v>8.964572502986465E-5</v>
      </c>
      <c r="E82" s="35">
        <f ca="1"/>
        <v>-0.4176128386432042</v>
      </c>
      <c r="F82" s="35">
        <f ca="1"/>
        <v>0.19717359405794471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f ca="1"/>
        <v>9.2068582463141792E-6</v>
      </c>
      <c r="E83" s="35">
        <f ca="1"/>
        <v>0.12087894103000338</v>
      </c>
      <c r="F83" s="35">
        <f ca="1"/>
        <v>0.19717359405794471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f ca="1"/>
        <v>-3.1012575145461056E-5</v>
      </c>
      <c r="E84" s="35">
        <f ca="1"/>
        <v>0.54600403024569355</v>
      </c>
      <c r="F84" s="35">
        <f ca="1"/>
        <v>-0.34258261658880346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f ca="1"/>
        <v>1.2986515842163988E-4</v>
      </c>
      <c r="E85" s="35">
        <f ca="1"/>
        <v>-0.72937123740137699</v>
      </c>
      <c r="F85" s="35">
        <f ca="1"/>
        <v>-1.872889020075456E-2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f ca="1"/>
        <v>-4.3320690906321338E-4</v>
      </c>
      <c r="E86" s="35">
        <f ca="1"/>
        <v>3.6635880178274216</v>
      </c>
      <c r="F86" s="35">
        <f ca="1"/>
        <v>1.8164422259981892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f ca="1"/>
        <v>1.2986515842163988E-4</v>
      </c>
      <c r="E87" s="35">
        <f ca="1"/>
        <v>-0.72937123740137699</v>
      </c>
      <c r="F87" s="35">
        <f ca="1"/>
        <v>-1.2493730504753404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f ca="1"/>
        <v>-3.1012575145461056E-5</v>
      </c>
      <c r="E88" s="35">
        <f ca="1"/>
        <v>0.54600403024569355</v>
      </c>
      <c r="F88" s="35">
        <f ca="1"/>
        <v>-0.34258261658880346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f ca="1"/>
        <v>1.7008459181341512E-4</v>
      </c>
      <c r="E89" s="35">
        <f ca="1"/>
        <v>-1.0127879635451704</v>
      </c>
      <c r="F89" s="35">
        <f ca="1"/>
        <v>-1.2493730504753404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f ca="1"/>
        <v>4.9426291638089415E-5</v>
      </c>
      <c r="E90" s="35">
        <f ca="1"/>
        <v>-0.6443462195582389</v>
      </c>
      <c r="F90" s="35">
        <f ca="1"/>
        <v>-0.88233882723555157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f ca="1"/>
        <v>-2.7232917549611246E-4</v>
      </c>
      <c r="E91" s="35">
        <f ca="1"/>
        <v>2.2465043871084545</v>
      </c>
      <c r="F91" s="35">
        <f ca="1"/>
        <v>0.19717359405794471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f ca="1"/>
        <v>1.2986515842163988E-4</v>
      </c>
      <c r="E92" s="35">
        <f ca="1"/>
        <v>-0.6443462195582389</v>
      </c>
      <c r="F92" s="35">
        <f ca="1"/>
        <v>-1.2493730504753404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f ca="1"/>
        <v>1.7008459181341512E-4</v>
      </c>
      <c r="E93" s="35">
        <f ca="1"/>
        <v>-0.87107960047327371</v>
      </c>
      <c r="F93" s="35">
        <f ca="1"/>
        <v>-1.872889020075456E-2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f ca="1"/>
        <v>9.2068582463141792E-6</v>
      </c>
      <c r="E94" s="35">
        <f ca="1"/>
        <v>0.82942075638948698</v>
      </c>
      <c r="F94" s="35">
        <f ca="1"/>
        <v>-1.2493730504753404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f ca="1"/>
        <v>9.2068582463141792E-6</v>
      </c>
      <c r="E95" s="35">
        <f ca="1"/>
        <v>0.20590395887314142</v>
      </c>
      <c r="F95" s="35">
        <f ca="1"/>
        <v>-1.872889020075456E-2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f ca="1"/>
        <v>8.964572502986465E-5</v>
      </c>
      <c r="E96" s="35">
        <f ca="1"/>
        <v>-0.44595451125758351</v>
      </c>
      <c r="F96" s="35">
        <f ca="1"/>
        <v>1.8164422259981892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f ca="1"/>
        <v>-3.9298747567143813E-4</v>
      </c>
      <c r="E97" s="35">
        <f ca="1"/>
        <v>4.2304214701150089</v>
      </c>
      <c r="F97" s="35">
        <f ca="1"/>
        <v>0.95283228896339212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f ca="1"/>
        <v>9.2068582463141792E-6</v>
      </c>
      <c r="E98" s="35">
        <f ca="1"/>
        <v>0.26258730410190012</v>
      </c>
      <c r="F98" s="35">
        <f ca="1"/>
        <v>0.73692980470469283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f ca="1"/>
        <v>1.2986515842163988E-4</v>
      </c>
      <c r="E99" s="35">
        <f ca="1"/>
        <v>-0.72937123740137699</v>
      </c>
      <c r="F99" s="35">
        <f ca="1"/>
        <v>0.19717359405794471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f ca="1"/>
        <v>4.9426291638089415E-5</v>
      </c>
      <c r="E100" s="35">
        <f ca="1"/>
        <v>-2.0829422041893343E-2</v>
      </c>
      <c r="F100" s="35">
        <f ca="1"/>
        <v>0.73692980470469283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f ca="1"/>
        <v>9.2068582463141792E-6</v>
      </c>
      <c r="E101" s="35">
        <f ca="1"/>
        <v>-2.0829422041893343E-2</v>
      </c>
      <c r="F101" s="35">
        <f ca="1"/>
        <v>-0.4505338587181531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f ca="1"/>
        <v>1.2986515842163988E-4</v>
      </c>
      <c r="E102" s="35">
        <f ca="1"/>
        <v>-0.6443462195582389</v>
      </c>
      <c r="F102" s="35">
        <f ca="1"/>
        <v>-0.66643634297685239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f ca="1"/>
        <v>8.964572502986465E-5</v>
      </c>
      <c r="E103" s="35">
        <f ca="1"/>
        <v>-0.72937123740137699</v>
      </c>
      <c r="F103" s="35">
        <f ca="1"/>
        <v>-1.2493730504753404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f ca="1"/>
        <v>8.964572502986465E-5</v>
      </c>
      <c r="E104" s="35">
        <f ca="1"/>
        <v>-0.30424614818568679</v>
      </c>
      <c r="F104" s="35">
        <f ca="1"/>
        <v>0.19717359405794471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f ca="1"/>
        <v>-3.5276804227966289E-4</v>
      </c>
      <c r="E105" s="35">
        <f ca="1"/>
        <v>3.6635880178274216</v>
      </c>
      <c r="F105" s="35">
        <f ca="1"/>
        <v>2.8959546472916857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f ca="1"/>
        <v>-1.1145144192901152E-4</v>
      </c>
      <c r="E106" s="35">
        <f ca="1"/>
        <v>1.1128374825332805</v>
      </c>
      <c r="F106" s="35">
        <f ca="1"/>
        <v>0.19717359405794471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f ca="1"/>
        <v>1.7008459181341512E-4</v>
      </c>
      <c r="E107" s="35">
        <f ca="1"/>
        <v>-0.87107960047327371</v>
      </c>
      <c r="F107" s="35">
        <f ca="1"/>
        <v>1.276686015351441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f ca="1"/>
        <v>4.9426291638089415E-5</v>
      </c>
      <c r="E108" s="35">
        <f ca="1"/>
        <v>0.12087894103000338</v>
      </c>
      <c r="F108" s="35">
        <f ca="1"/>
        <v>-0.55848510084750269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f ca="1"/>
        <v>-3.1012575145461056E-5</v>
      </c>
      <c r="E109" s="35">
        <f ca="1"/>
        <v>0.82942075638948698</v>
      </c>
      <c r="F109" s="35">
        <f ca="1"/>
        <v>-1.872889020075456E-2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f ca="1"/>
        <v>4.9426291638089415E-5</v>
      </c>
      <c r="E110" s="35">
        <f ca="1"/>
        <v>-2.0829422041893343E-2</v>
      </c>
      <c r="F110" s="35">
        <f ca="1"/>
        <v>-0.66643634297685239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f ca="1"/>
        <v>8.964572502986465E-5</v>
      </c>
      <c r="E111" s="35">
        <f ca="1"/>
        <v>-0.30424614818568679</v>
      </c>
      <c r="F111" s="35">
        <f ca="1"/>
        <v>0.73692980470469283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f ca="1"/>
        <v>9.2068582463141792E-6</v>
      </c>
      <c r="E112" s="35">
        <f ca="1"/>
        <v>0.40429566717379684</v>
      </c>
      <c r="F112" s="35">
        <f ca="1"/>
        <v>0.19717359405794471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f ca="1"/>
        <v>1.7008459181341512E-4</v>
      </c>
      <c r="E113" s="35">
        <f ca="1"/>
        <v>-0.87107960047327371</v>
      </c>
      <c r="F113" s="35">
        <f ca="1"/>
        <v>1.8164422259981892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f ca="1"/>
        <v>-2.4441785786519748E-3</v>
      </c>
      <c r="E114" s="35">
        <f ca="1"/>
        <v>-1.1544963266170671</v>
      </c>
      <c r="F114" s="35">
        <f ca="1"/>
        <v>1.276686015351441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f ca="1"/>
        <v>1.2986515842163988E-4</v>
      </c>
      <c r="E115" s="35">
        <f ca="1"/>
        <v>-0.92776294570203244</v>
      </c>
      <c r="F115" s="35">
        <f ca="1"/>
        <v>-1.2493730504753404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f ca="1"/>
        <v>8.964572502986465E-5</v>
      </c>
      <c r="E116" s="35">
        <f ca="1"/>
        <v>-0.16253778511379008</v>
      </c>
      <c r="F116" s="35">
        <f ca="1"/>
        <v>0.62897856257534324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f ca="1"/>
        <v>8.964572502986465E-5</v>
      </c>
      <c r="E117" s="35">
        <f ca="1"/>
        <v>-0.44595451125758351</v>
      </c>
      <c r="F117" s="35">
        <f ca="1"/>
        <v>-1.872889020075456E-2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f ca="1"/>
        <v>8.964572502986465E-5</v>
      </c>
      <c r="E118" s="35">
        <f ca="1"/>
        <v>-0.30424614818568679</v>
      </c>
      <c r="F118" s="35">
        <f ca="1"/>
        <v>0.19717359405794471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f ca="1"/>
        <v>-2.7232917549611246E-4</v>
      </c>
      <c r="E119" s="35">
        <f ca="1"/>
        <v>2.2465043871084545</v>
      </c>
      <c r="F119" s="35">
        <f ca="1"/>
        <v>-0.34258261658880346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f ca="1"/>
        <v>4.9426291638089415E-5</v>
      </c>
      <c r="E120" s="35">
        <f ca="1"/>
        <v>-0.30424614818568679</v>
      </c>
      <c r="F120" s="35">
        <f ca="1"/>
        <v>0.19717359405794471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f ca="1"/>
        <v>-3.1012575145461056E-5</v>
      </c>
      <c r="E121" s="35">
        <f ca="1"/>
        <v>0.82942075638948698</v>
      </c>
      <c r="F121" s="35">
        <f ca="1"/>
        <v>2.8959546472916857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f ca="1"/>
        <v>-3.1012575145461056E-5</v>
      </c>
      <c r="E122" s="35">
        <f ca="1"/>
        <v>0.26258730410190012</v>
      </c>
      <c r="F122" s="35">
        <f ca="1"/>
        <v>-1.2493730504753404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f ca="1"/>
        <v>1.7008459181341512E-4</v>
      </c>
      <c r="E123" s="35">
        <f ca="1"/>
        <v>-0.92776294570203244</v>
      </c>
      <c r="F123" s="35">
        <f ca="1"/>
        <v>0.19717359405794471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f ca="1"/>
        <v>-1.9189030871256198E-4</v>
      </c>
      <c r="E124" s="35">
        <f ca="1"/>
        <v>1.6796709348208674</v>
      </c>
      <c r="F124" s="35">
        <f ca="1"/>
        <v>0.62897856257534324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f ca="1"/>
        <v>4.9426291638089415E-5</v>
      </c>
      <c r="E125" s="35">
        <f ca="1"/>
        <v>-0.16253778511379008</v>
      </c>
      <c r="F125" s="35">
        <f ca="1"/>
        <v>0.52102732044599354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f ca="1"/>
        <v>9.2068582463141792E-6</v>
      </c>
      <c r="E126" s="35">
        <f ca="1"/>
        <v>0.12087894103000338</v>
      </c>
      <c r="F126" s="35">
        <f ca="1"/>
        <v>0.19717359405794471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f ca="1"/>
        <v>8.964572502986465E-5</v>
      </c>
      <c r="E127" s="35">
        <f ca="1"/>
        <v>-0.58766287432948028</v>
      </c>
      <c r="F127" s="35">
        <f ca="1"/>
        <v>0.19717359405794471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f ca="1"/>
        <v>1.2986515842163988E-4</v>
      </c>
      <c r="E128" s="35">
        <f ca="1"/>
        <v>-0.72937123740137699</v>
      </c>
      <c r="F128" s="35">
        <f ca="1"/>
        <v>-1.2493730504753404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f ca="1"/>
        <v>1.2986515842163988E-4</v>
      </c>
      <c r="E129" s="35">
        <f ca="1"/>
        <v>-0.44595451125758351</v>
      </c>
      <c r="F129" s="35">
        <f ca="1"/>
        <v>-1.872889020075456E-2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f ca="1"/>
        <v>8.964572502986465E-5</v>
      </c>
      <c r="E130" s="35">
        <f ca="1"/>
        <v>-0.44595451125758351</v>
      </c>
      <c r="F130" s="35">
        <f ca="1"/>
        <v>-1.2493730504753404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f ca="1"/>
        <v>8.964572502986465E-5</v>
      </c>
      <c r="E131" s="35">
        <f ca="1"/>
        <v>-0.30424614818568679</v>
      </c>
      <c r="F131" s="35">
        <f ca="1"/>
        <v>-0.34258261658880346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f ca="1"/>
        <v>8.964572502986465E-5</v>
      </c>
      <c r="E132" s="35">
        <f ca="1"/>
        <v>-0.53097952910072155</v>
      </c>
      <c r="F132" s="35">
        <f ca="1"/>
        <v>0.19717359405794471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f ca="1"/>
        <v>1.2986515842163988E-4</v>
      </c>
      <c r="E133" s="35">
        <f ca="1"/>
        <v>-0.44595451125758351</v>
      </c>
      <c r="F133" s="35">
        <f ca="1"/>
        <v>0.19717359405794471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f ca="1"/>
        <v>4.9426291638089415E-5</v>
      </c>
      <c r="E134" s="35">
        <f ca="1"/>
        <v>0.12087894103000338</v>
      </c>
      <c r="F134" s="35">
        <f ca="1"/>
        <v>3.0039058894210355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f ca="1"/>
        <v>8.964572502986465E-5</v>
      </c>
      <c r="E135" s="35">
        <f ca="1"/>
        <v>-0.36092949341444547</v>
      </c>
      <c r="F135" s="35">
        <f ca="1"/>
        <v>1.276686015351441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f ca="1"/>
        <v>8.964572502986465E-5</v>
      </c>
      <c r="E136" s="35">
        <f ca="1"/>
        <v>-0.44595451125758351</v>
      </c>
      <c r="F136" s="35">
        <f ca="1"/>
        <v>1.276686015351441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f ca="1"/>
        <v>4.9426291638089415E-5</v>
      </c>
      <c r="E137" s="35">
        <f ca="1"/>
        <v>-7.7512767270652039E-2</v>
      </c>
      <c r="F137" s="35">
        <f ca="1"/>
        <v>-1.872889020075456E-2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f ca="1"/>
        <v>1.2986515842163988E-4</v>
      </c>
      <c r="E138" s="35">
        <f ca="1"/>
        <v>-0.72937123740137699</v>
      </c>
      <c r="F138" s="35">
        <f ca="1"/>
        <v>1.276686015351441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f ca="1"/>
        <v>8.964572502986465E-5</v>
      </c>
      <c r="E139" s="35">
        <f ca="1"/>
        <v>-0.58766287432948028</v>
      </c>
      <c r="F139" s="35">
        <f ca="1"/>
        <v>-0.34258261658880346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f ca="1"/>
        <v>1.2986515842163988E-4</v>
      </c>
      <c r="E140" s="35">
        <f ca="1"/>
        <v>-0.58766287432948028</v>
      </c>
      <c r="F140" s="35">
        <f ca="1"/>
        <v>0.19717359405794471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f ca="1"/>
        <v>9.2068582463141792E-6</v>
      </c>
      <c r="E141" s="35">
        <f ca="1"/>
        <v>0.40429566717379684</v>
      </c>
      <c r="F141" s="35">
        <f ca="1"/>
        <v>-0.34258261658880346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f ca="1"/>
        <v>4.9426291638089415E-5</v>
      </c>
      <c r="E142" s="35">
        <f ca="1"/>
        <v>-0.16253778511379008</v>
      </c>
      <c r="F142" s="35">
        <f ca="1"/>
        <v>-0.34258261658880346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f ca="1"/>
        <v>1.2986515842163988E-4</v>
      </c>
      <c r="E143" s="35">
        <f ca="1"/>
        <v>-0.6443462195582389</v>
      </c>
      <c r="F143" s="35">
        <f ca="1"/>
        <v>-0.66643634297685239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f ca="1"/>
        <v>8.964572502986465E-5</v>
      </c>
      <c r="E144" s="35">
        <f ca="1"/>
        <v>-0.16253778511379008</v>
      </c>
      <c r="F144" s="35">
        <f ca="1"/>
        <v>0.19717359405794471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f ca="1"/>
        <v>1.2986515842163988E-4</v>
      </c>
      <c r="E145" s="35">
        <f ca="1"/>
        <v>-0.58766287432948028</v>
      </c>
      <c r="F145" s="35">
        <f ca="1"/>
        <v>1.8164422259981892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f ca="1"/>
        <v>9.2068582463141792E-6</v>
      </c>
      <c r="E146" s="35">
        <f ca="1"/>
        <v>0.12087894103000338</v>
      </c>
      <c r="F146" s="35">
        <f ca="1"/>
        <v>0.19717359405794471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f ca="1"/>
        <v>-3.9298747567143813E-4</v>
      </c>
      <c r="E147" s="35">
        <f ca="1"/>
        <v>3.947004743971215</v>
      </c>
      <c r="F147" s="35">
        <f ca="1"/>
        <v>-0.55848510084750269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f ca="1"/>
        <v>8.964572502986465E-5</v>
      </c>
      <c r="E148" s="35">
        <f ca="1"/>
        <v>-0.78605458263013572</v>
      </c>
      <c r="F148" s="35">
        <f ca="1"/>
        <v>-1.2493730504753404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f ca="1"/>
        <v>8.964572502986465E-5</v>
      </c>
      <c r="E149" s="35">
        <f ca="1"/>
        <v>-0.24756280295692812</v>
      </c>
      <c r="F149" s="35">
        <f ca="1"/>
        <v>1.8164422259981892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f ca="1"/>
        <v>9.2068582463141792E-6</v>
      </c>
      <c r="E150" s="35">
        <f ca="1"/>
        <v>0.26258730410190012</v>
      </c>
      <c r="F150" s="35">
        <f ca="1"/>
        <v>0.73692980470469283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f ca="1"/>
        <v>8.964572502986465E-5</v>
      </c>
      <c r="E151" s="35">
        <f ca="1"/>
        <v>-0.36092949341444547</v>
      </c>
      <c r="F151" s="35">
        <f ca="1"/>
        <v>-0.34258261658880346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f ca="1"/>
        <v>1.7008459181341512E-4</v>
      </c>
      <c r="E152" s="35">
        <f ca="1"/>
        <v>-0.87107960047327371</v>
      </c>
      <c r="F152" s="35">
        <f ca="1"/>
        <v>-1.872889020075456E-2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f ca="1"/>
        <v>4.9426291638089415E-5</v>
      </c>
      <c r="E153" s="35">
        <f ca="1"/>
        <v>-2.0829422041893343E-2</v>
      </c>
      <c r="F153" s="35">
        <f ca="1"/>
        <v>-0.66643634297685239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f ca="1"/>
        <v>4.9426291638089415E-5</v>
      </c>
      <c r="E154" s="35">
        <f ca="1"/>
        <v>-0.70102956478699763</v>
      </c>
      <c r="F154" s="35">
        <f ca="1"/>
        <v>-0.88233882723555157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f ca="1"/>
        <v>4.9426291638089415E-5</v>
      </c>
      <c r="E155" s="35">
        <f ca="1"/>
        <v>-0.24756280295692812</v>
      </c>
      <c r="F155" s="35">
        <f ca="1"/>
        <v>0.19717359405794471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f ca="1"/>
        <v>8.964572502986465E-5</v>
      </c>
      <c r="E156" s="35">
        <f ca="1"/>
        <v>-0.44595451125758351</v>
      </c>
      <c r="F156" s="35">
        <f ca="1"/>
        <v>4.0834183107145314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f ca="1"/>
        <v>1.7008459181341512E-4</v>
      </c>
      <c r="E157" s="35">
        <f ca="1"/>
        <v>-0.87107960047327371</v>
      </c>
      <c r="F157" s="35">
        <f ca="1"/>
        <v>-1.2493730504753404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f ca="1"/>
        <v>4.9426291638089415E-5</v>
      </c>
      <c r="E158" s="35">
        <f ca="1"/>
        <v>-2.0829422041893343E-2</v>
      </c>
      <c r="F158" s="35">
        <f ca="1"/>
        <v>0.73692980470469283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f ca="1"/>
        <v>1.2986515842163988E-4</v>
      </c>
      <c r="E159" s="35">
        <f ca="1"/>
        <v>-0.58766287432948028</v>
      </c>
      <c r="F159" s="35">
        <f ca="1"/>
        <v>0.19717359405794471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f ca="1"/>
        <v>4.9426291638089415E-5</v>
      </c>
      <c r="E160" s="35">
        <f ca="1"/>
        <v>-2.0829422041893343E-2</v>
      </c>
      <c r="F160" s="35">
        <f ca="1"/>
        <v>0.19717359405794471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f ca="1"/>
        <v>-3.1012575145461056E-5</v>
      </c>
      <c r="E161" s="35">
        <f ca="1"/>
        <v>0.68771239331759026</v>
      </c>
      <c r="F161" s="35">
        <f ca="1"/>
        <v>-0.55848510084750269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f ca="1"/>
        <v>9.2068582463141792E-6</v>
      </c>
      <c r="E162" s="35">
        <f ca="1"/>
        <v>0.40429566717379684</v>
      </c>
      <c r="F162" s="35">
        <f ca="1"/>
        <v>-1.2493730504753404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f ca="1"/>
        <v>8.964572502986465E-5</v>
      </c>
      <c r="E163" s="35">
        <f ca="1"/>
        <v>-0.36092949341444547</v>
      </c>
      <c r="F163" s="35">
        <f ca="1"/>
        <v>0.19717359405794471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f ca="1"/>
        <v>9.2068582463141792E-6</v>
      </c>
      <c r="E164" s="35">
        <f ca="1"/>
        <v>0.12087894103000338</v>
      </c>
      <c r="F164" s="35">
        <f ca="1"/>
        <v>1.0607835310927418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f ca="1"/>
        <v>8.964572502986465E-5</v>
      </c>
      <c r="E165" s="35">
        <f ca="1"/>
        <v>-0.81439625524451498</v>
      </c>
      <c r="F165" s="35">
        <f ca="1"/>
        <v>-1.2493730504753404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f ca="1"/>
        <v>1.2986515842163988E-4</v>
      </c>
      <c r="E166" s="35">
        <f ca="1"/>
        <v>-0.89942127308765307</v>
      </c>
      <c r="F166" s="35">
        <f ca="1"/>
        <v>-1.2493730504753404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f ca="1"/>
        <v>4.9426291638089415E-5</v>
      </c>
      <c r="E167" s="36">
        <f ca="1"/>
        <v>-0.16253778511379008</v>
      </c>
      <c r="F167" s="36">
        <f ca="1"/>
        <v>1.8164422259981892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中古車価格</vt:lpstr>
      <vt:lpstr>中古車価格（作成例）</vt:lpstr>
      <vt:lpstr>中古車価格（散布図）</vt:lpstr>
      <vt:lpstr>中古車価格（特徴量）</vt:lpstr>
      <vt:lpstr>中古車価格（特徴量作成例）</vt:lpstr>
      <vt:lpstr>中古車価格（ダミー変数）</vt:lpstr>
      <vt:lpstr>中古車価格（VIF）</vt:lpstr>
      <vt:lpstr>INDIRECT関数の利用例</vt:lpstr>
      <vt:lpstr>参考（外れ値の除外）</vt:lpstr>
      <vt:lpstr>参考（標準化）</vt:lpstr>
      <vt:lpstr>'中古車価格（ダミー変数）'!説明変数1</vt:lpstr>
      <vt:lpstr>説明変数1</vt:lpstr>
      <vt:lpstr>'中古車価格（ダミー変数）'!説明変数2</vt:lpstr>
      <vt:lpstr>説明変数2</vt:lpstr>
      <vt:lpstr>説明変数3</vt:lpstr>
      <vt:lpstr>'参考（外れ値の除外）'!走行</vt:lpstr>
      <vt:lpstr>走行</vt:lpstr>
      <vt:lpstr>'参考（外れ値の除外）'!年式</vt:lpstr>
      <vt:lpstr>年式</vt:lpstr>
      <vt:lpstr>'参考（外れ値の除外）'!排気量</vt:lpstr>
      <vt:lpstr>排気量</vt:lpstr>
      <vt:lpstr>'参考（外れ値の除外）'!本体価格</vt:lpstr>
      <vt:lpstr>本体価格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2024-02-17T23:40:41Z</dcterms:modified>
</cp:coreProperties>
</file>