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サンプル\"/>
    </mc:Choice>
  </mc:AlternateContent>
  <xr:revisionPtr revIDLastSave="0" documentId="13_ncr:2001_{A3289DA6-E866-4B07-9FE0-D203B63DEFA4}" xr6:coauthVersionLast="47" xr6:coauthVersionMax="47" xr10:uidLastSave="{00000000-0000-0000-0000-000000000000}"/>
  <bookViews>
    <workbookView xWindow="3330" yWindow="2940" windowWidth="28215" windowHeight="15098" xr2:uid="{615CB470-4B48-4322-9452-886F03802E02}"/>
  </bookViews>
  <sheets>
    <sheet name="平均値の差の検定 (等分散)" sheetId="17" r:id="rId1"/>
    <sheet name="平均値の差の検定 (等分散・作成例)" sheetId="9" r:id="rId2"/>
    <sheet name="平均値の差の検定 (非等分散)" sheetId="18" r:id="rId3"/>
    <sheet name="平均値の差の検定 (非等分散・作成例)" sheetId="12" r:id="rId4"/>
    <sheet name="平均値の差の検定 (対応あり)" sheetId="19" r:id="rId5"/>
    <sheet name="平均値の差の検定 (対応あり・作成例)" sheetId="14" r:id="rId6"/>
    <sheet name="【以降は参考です】" sheetId="21" r:id="rId7"/>
    <sheet name="平均値の差の検定 (対応なし・母分散既知)" sheetId="15" r:id="rId8"/>
    <sheet name="平均値の差の検定 (対応あり・母分散既知)" sheetId="16" r:id="rId9"/>
    <sheet name="サンプルサイズの計算 (等しいn、σ)" sheetId="2" r:id="rId10"/>
    <sheet name="サンプルサイズの計算 (等しくないn、σ)" sheetId="20" r:id="rId11"/>
    <sheet name="サンプルサイズの計算 (対応のあるデータ)" sheetId="13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0" l="1"/>
  <c r="E5" i="20" s="1"/>
  <c r="H5" i="20"/>
  <c r="H4" i="20"/>
  <c r="E5" i="16" a="1"/>
  <c r="E5" i="16" s="1"/>
  <c r="H3" i="16" s="1"/>
  <c r="H4" i="16" s="1"/>
  <c r="E4" i="16"/>
  <c r="F5" i="15"/>
  <c r="E5" i="15"/>
  <c r="F4" i="15"/>
  <c r="E4" i="15"/>
  <c r="K12" i="12"/>
  <c r="K10" i="12"/>
  <c r="K9" i="12"/>
  <c r="K6" i="12"/>
  <c r="K5" i="12"/>
  <c r="K4" i="12"/>
  <c r="H6" i="20" l="1"/>
  <c r="H7" i="20" s="1"/>
  <c r="I3" i="15"/>
  <c r="I4" i="15" s="1"/>
  <c r="K3" i="14" a="1"/>
  <c r="K3" i="14" s="1"/>
  <c r="D4" i="14"/>
  <c r="H4" i="13"/>
  <c r="H6" i="14"/>
  <c r="G6" i="14"/>
  <c r="H5" i="14"/>
  <c r="G5" i="14"/>
  <c r="H4" i="14"/>
  <c r="G4" i="14"/>
  <c r="K4" i="14" s="1" a="1"/>
  <c r="K4" i="14" s="1"/>
  <c r="E4" i="13"/>
  <c r="H5" i="13"/>
  <c r="N5" i="12"/>
  <c r="N6" i="12" s="1"/>
  <c r="N4" i="12"/>
  <c r="D4" i="12"/>
  <c r="H6" i="12"/>
  <c r="G6" i="12"/>
  <c r="H5" i="12"/>
  <c r="G5" i="12"/>
  <c r="H4" i="12"/>
  <c r="G4" i="12"/>
  <c r="N3" i="12"/>
  <c r="K3" i="12"/>
  <c r="D4" i="9"/>
  <c r="K11" i="9"/>
  <c r="H4" i="9"/>
  <c r="G4" i="9"/>
  <c r="K4" i="9" s="1"/>
  <c r="H6" i="9"/>
  <c r="G6" i="9"/>
  <c r="H5" i="9"/>
  <c r="G5" i="9"/>
  <c r="E4" i="2"/>
  <c r="H5" i="2"/>
  <c r="H4" i="2"/>
  <c r="H6" i="2" l="1"/>
  <c r="K5" i="14"/>
  <c r="N5" i="14" s="1"/>
  <c r="K11" i="14" a="1"/>
  <c r="K11" i="14" s="1"/>
  <c r="H6" i="13"/>
  <c r="N3" i="14"/>
  <c r="N4" i="14" s="1"/>
  <c r="K3" i="9"/>
  <c r="N3" i="9" s="1"/>
  <c r="N4" i="9" s="1"/>
  <c r="K5" i="9"/>
  <c r="K8" i="9" s="1"/>
  <c r="K9" i="9" s="1"/>
  <c r="N5" i="9"/>
  <c r="K8" i="14" l="1"/>
  <c r="K9" i="14" s="1"/>
  <c r="N6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<sst xmlns="http://schemas.openxmlformats.org/spreadsheetml/2006/main" count="166" uniqueCount="61">
  <si>
    <t>n</t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</si>
  <si>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</si>
  <si>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</si>
  <si>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有意水準(α)</t>
    <rPh sb="0" eb="2">
      <t>ユウイ</t>
    </rPh>
    <rPh sb="2" eb="4">
      <t>スイジュン</t>
    </rPh>
    <phoneticPr fontId="1"/>
  </si>
  <si>
    <t>検出力(1-β)</t>
    <rPh sb="0" eb="3">
      <t>ケンシュツリョク</t>
    </rPh>
    <phoneticPr fontId="1"/>
  </si>
  <si>
    <t>効果量(d)</t>
    <rPh sb="0" eb="2">
      <t>コウカ</t>
    </rPh>
    <rPh sb="2" eb="3">
      <t>リョウ</t>
    </rPh>
    <phoneticPr fontId="1"/>
  </si>
  <si>
    <t>σ</t>
    <phoneticPr fontId="1"/>
  </si>
  <si>
    <t>平均</t>
    <rPh sb="0" eb="2">
      <t>ヘイキン</t>
    </rPh>
    <phoneticPr fontId="1"/>
  </si>
  <si>
    <t>P</t>
    <phoneticPr fontId="1"/>
  </si>
  <si>
    <t>定義通りに計算</t>
    <rPh sb="0" eb="2">
      <t>テイギ</t>
    </rPh>
    <rPh sb="2" eb="3">
      <t>ドオ</t>
    </rPh>
    <rPh sb="5" eb="7">
      <t>ケイサン</t>
    </rPh>
    <phoneticPr fontId="1"/>
  </si>
  <si>
    <t>信頼区間</t>
    <rPh sb="0" eb="2">
      <t>シンライ</t>
    </rPh>
    <rPh sb="2" eb="4">
      <t>クカン</t>
    </rPh>
    <phoneticPr fontId="1"/>
  </si>
  <si>
    <t>不偏標準偏差</t>
    <rPh sb="0" eb="2">
      <t>フヘン</t>
    </rPh>
    <rPh sb="2" eb="4">
      <t>ヒョウジュン</t>
    </rPh>
    <rPh sb="4" eb="6">
      <t>ヘンサ</t>
    </rPh>
    <phoneticPr fontId="1"/>
  </si>
  <si>
    <t>平均値の差の検定（等分散）</t>
    <rPh sb="0" eb="3">
      <t>ヘイキンチ</t>
    </rPh>
    <rPh sb="4" eb="5">
      <t>サ</t>
    </rPh>
    <rPh sb="6" eb="8">
      <t>ケンテイ</t>
    </rPh>
    <rPh sb="9" eb="10">
      <t>トウ</t>
    </rPh>
    <rPh sb="10" eb="12">
      <t>ブンサン</t>
    </rPh>
    <phoneticPr fontId="1"/>
  </si>
  <si>
    <t>私立</t>
    <rPh sb="0" eb="2">
      <t>シリツ</t>
    </rPh>
    <phoneticPr fontId="1"/>
  </si>
  <si>
    <t>公立</t>
    <rPh sb="0" eb="2">
      <t>コウリツ</t>
    </rPh>
    <phoneticPr fontId="1"/>
  </si>
  <si>
    <t>平均値の差の検定（非等分散）</t>
    <rPh sb="0" eb="3">
      <t>ヘイキンチ</t>
    </rPh>
    <rPh sb="4" eb="5">
      <t>サ</t>
    </rPh>
    <rPh sb="6" eb="8">
      <t>ケンテイ</t>
    </rPh>
    <rPh sb="9" eb="10">
      <t>ヒ</t>
    </rPh>
    <rPh sb="10" eb="11">
      <t>トウ</t>
    </rPh>
    <rPh sb="11" eb="13">
      <t>ブンサン</t>
    </rPh>
    <phoneticPr fontId="1"/>
  </si>
  <si>
    <t>D̄</t>
  </si>
  <si>
    <t>s</t>
  </si>
  <si>
    <t>自由度</t>
  </si>
  <si>
    <t>α</t>
  </si>
  <si>
    <t>t(α/2)</t>
  </si>
  <si>
    <t>信頼区間</t>
  </si>
  <si>
    <t>基本統計量</t>
    <rPh sb="0" eb="2">
      <t>キホン</t>
    </rPh>
    <rPh sb="2" eb="5">
      <t>トウケイリョウ</t>
    </rPh>
    <phoneticPr fontId="1"/>
  </si>
  <si>
    <t>T</t>
    <phoneticPr fontId="1"/>
  </si>
  <si>
    <t>事後のd</t>
    <rPh sb="0" eb="2">
      <t>ジゴ</t>
    </rPh>
    <phoneticPr fontId="1"/>
  </si>
  <si>
    <t>自由度</t>
    <rPh sb="0" eb="3">
      <t>ジユウド</t>
    </rPh>
    <phoneticPr fontId="1"/>
  </si>
  <si>
    <t>平均値の差の検定（対応のあるデータ）</t>
    <rPh sb="0" eb="3">
      <t>ヘイキンチ</t>
    </rPh>
    <rPh sb="4" eb="5">
      <t>サ</t>
    </rPh>
    <rPh sb="6" eb="8">
      <t>ケンテイ</t>
    </rPh>
    <rPh sb="9" eb="11">
      <t>タイオウ</t>
    </rPh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</si>
  <si>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</si>
  <si>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</si>
  <si>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r>
      <t>s</t>
    </r>
    <r>
      <rPr>
        <b/>
        <vertAlign val="superscript"/>
        <sz val="11"/>
        <color rgb="FF000000"/>
        <rFont val="游ゴシック"/>
        <family val="3"/>
        <charset val="128"/>
        <scheme val="minor"/>
      </rPr>
      <t>2</t>
    </r>
    <r>
      <rPr>
        <b/>
        <sz val="11"/>
        <color rgb="FF000000"/>
        <rFont val="游ゴシック"/>
        <family val="3"/>
        <charset val="128"/>
        <scheme val="minor"/>
      </rPr>
      <t>/n</t>
    </r>
    <phoneticPr fontId="1"/>
  </si>
  <si>
    <r>
      <t>s</t>
    </r>
    <r>
      <rPr>
        <b/>
        <vertAlign val="subscript"/>
        <sz val="11"/>
        <color rgb="FF000000"/>
        <rFont val="游ゴシック"/>
        <family val="3"/>
        <charset val="128"/>
        <scheme val="minor"/>
      </rPr>
      <t>X</t>
    </r>
    <r>
      <rPr>
        <b/>
        <vertAlign val="superscript"/>
        <sz val="11"/>
        <color rgb="FF000000"/>
        <rFont val="游ゴシック"/>
        <family val="3"/>
        <charset val="128"/>
        <scheme val="minor"/>
      </rPr>
      <t>2</t>
    </r>
    <r>
      <rPr>
        <b/>
        <sz val="11"/>
        <color rgb="FF000000"/>
        <rFont val="游ゴシック"/>
        <family val="3"/>
        <charset val="128"/>
        <scheme val="minor"/>
      </rPr>
      <t>/n</t>
    </r>
    <r>
      <rPr>
        <b/>
        <vertAlign val="subscript"/>
        <sz val="11"/>
        <color rgb="FF000000"/>
        <rFont val="游ゴシック"/>
        <family val="3"/>
        <charset val="128"/>
        <scheme val="minor"/>
      </rPr>
      <t>X</t>
    </r>
  </si>
  <si>
    <r>
      <t>s</t>
    </r>
    <r>
      <rPr>
        <b/>
        <vertAlign val="subscript"/>
        <sz val="11"/>
        <color rgb="FF000000"/>
        <rFont val="游ゴシック"/>
        <family val="3"/>
        <charset val="128"/>
        <scheme val="minor"/>
      </rPr>
      <t>Y</t>
    </r>
    <r>
      <rPr>
        <b/>
        <vertAlign val="superscript"/>
        <sz val="11"/>
        <color rgb="FF000000"/>
        <rFont val="游ゴシック"/>
        <family val="3"/>
        <charset val="128"/>
        <scheme val="minor"/>
      </rPr>
      <t>2</t>
    </r>
    <r>
      <rPr>
        <b/>
        <sz val="11"/>
        <color rgb="FF000000"/>
        <rFont val="游ゴシック"/>
        <family val="3"/>
        <charset val="128"/>
        <scheme val="minor"/>
      </rPr>
      <t>/n</t>
    </r>
    <r>
      <rPr>
        <b/>
        <vertAlign val="subscript"/>
        <sz val="11"/>
        <color rgb="FF000000"/>
        <rFont val="游ゴシック"/>
        <family val="3"/>
        <charset val="128"/>
        <scheme val="minor"/>
      </rPr>
      <t>Y</t>
    </r>
  </si>
  <si>
    <t>r</t>
    <phoneticPr fontId="1"/>
  </si>
  <si>
    <t>標準偏差（既知)</t>
    <rPh sb="0" eb="2">
      <t>ヒョウジュン</t>
    </rPh>
    <rPh sb="2" eb="4">
      <t>ヘンサ</t>
    </rPh>
    <rPh sb="5" eb="7">
      <t>キチ</t>
    </rPh>
    <phoneticPr fontId="1"/>
  </si>
  <si>
    <t>Z</t>
    <phoneticPr fontId="1"/>
  </si>
  <si>
    <t>（片側）</t>
    <rPh sb="1" eb="3">
      <t>カタガワ</t>
    </rPh>
    <phoneticPr fontId="1"/>
  </si>
  <si>
    <t>平均の差</t>
    <rPh sb="0" eb="2">
      <t>ヘイキン</t>
    </rPh>
    <rPh sb="3" eb="4">
      <t>サ</t>
    </rPh>
    <phoneticPr fontId="1"/>
  </si>
  <si>
    <t>平均値の差の検定（母分散既知）</t>
    <rPh sb="0" eb="3">
      <t>ヘイキンチ</t>
    </rPh>
    <rPh sb="4" eb="5">
      <t>サ</t>
    </rPh>
    <rPh sb="6" eb="8">
      <t>ケンテイ</t>
    </rPh>
    <rPh sb="9" eb="12">
      <t>ボブンサン</t>
    </rPh>
    <rPh sb="12" eb="14">
      <t>キチ</t>
    </rPh>
    <phoneticPr fontId="1"/>
  </si>
  <si>
    <t>平均値の差の検定（対応あり・母分散既知）</t>
    <rPh sb="0" eb="3">
      <t>ヘイキンチ</t>
    </rPh>
    <rPh sb="4" eb="5">
      <t>サ</t>
    </rPh>
    <rPh sb="6" eb="8">
      <t>ケンテイ</t>
    </rPh>
    <rPh sb="9" eb="11">
      <t>タイオウ</t>
    </rPh>
    <rPh sb="14" eb="17">
      <t>ボブンサン</t>
    </rPh>
    <rPh sb="17" eb="19">
      <t>キチ</t>
    </rPh>
    <phoneticPr fontId="1"/>
  </si>
  <si>
    <t>差の平均</t>
    <rPh sb="0" eb="1">
      <t>サ</t>
    </rPh>
    <rPh sb="2" eb="4">
      <t>ヘイキン</t>
    </rPh>
    <phoneticPr fontId="1"/>
  </si>
  <si>
    <t>（両側）</t>
    <rPh sb="1" eb="3">
      <t>リョウガワ</t>
    </rPh>
    <phoneticPr fontId="1"/>
  </si>
  <si>
    <t>差の標準偏差（既知)</t>
    <rPh sb="0" eb="1">
      <t>サ</t>
    </rPh>
    <rPh sb="2" eb="4">
      <t>ヒョウジュン</t>
    </rPh>
    <rPh sb="4" eb="6">
      <t>ヘンサ</t>
    </rPh>
    <rPh sb="7" eb="9">
      <t>キチ</t>
    </rPh>
    <phoneticPr fontId="1"/>
  </si>
  <si>
    <t>←ここに「=T.TEST(A4:A48,B4:B48,1,2)」と入力してみましょう。</t>
    <phoneticPr fontId="1"/>
  </si>
  <si>
    <t>←ここに「=T.TEST(A4:A48,B4:B48,1,3)」と入力してみましょう。</t>
    <phoneticPr fontId="1"/>
  </si>
  <si>
    <t>←ここに「=T.TEST(A4:A36,B4:B36,2,1)」と入力してみましょう。</t>
    <phoneticPr fontId="1"/>
  </si>
  <si>
    <t>t検定のサンプルサイズ（サンプルサイズや母分散が等しい場合）</t>
    <phoneticPr fontId="1"/>
  </si>
  <si>
    <t>t検定のサンプルサイズ（nや母分散が等しくない場合）</t>
    <phoneticPr fontId="1"/>
  </si>
  <si>
    <r>
      <t>=n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2"/>
        <charset val="128"/>
        <scheme val="minor"/>
      </rPr>
      <t>/n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phoneticPr fontId="1"/>
  </si>
  <si>
    <t>片側</t>
    <rPh sb="0" eb="2">
      <t>カタガワ</t>
    </rPh>
    <phoneticPr fontId="1"/>
  </si>
  <si>
    <r>
      <t>μ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</si>
  <si>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r>
      <t>μ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</si>
  <si>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1-α</t>
    </r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</si>
  <si>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1-β</t>
    </r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</si>
  <si>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</si>
  <si>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</si>
  <si>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</si>
  <si>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r>
      <t>n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phoneticPr fontId="1"/>
  </si>
  <si>
    <r>
      <t>※σ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=σ</t>
    </r>
    <r>
      <rPr>
        <vertAlign val="sub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3"/>
        <charset val="128"/>
        <scheme val="minor"/>
      </rPr>
      <t>,r=1とすれば、サンプルサイズや母分散が等しい場合と一致する</t>
    </r>
    <rPh sb="23" eb="26">
      <t>ボブンサン</t>
    </rPh>
    <rPh sb="27" eb="28">
      <t>ヒト</t>
    </rPh>
    <rPh sb="30" eb="32">
      <t>バアイ</t>
    </rPh>
    <rPh sb="33" eb="35">
      <t>イッチ</t>
    </rPh>
    <phoneticPr fontId="1"/>
  </si>
  <si>
    <t>t検定のサンプルサイズ（対応のあるデータの場合）</t>
    <rPh sb="12" eb="14">
      <t>タイオウ</t>
    </rPh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</si>
  <si>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1-α/2</t>
    </r>
    <phoneticPr fontId="1"/>
  </si>
  <si>
    <t>両側</t>
    <rPh sb="0" eb="2">
      <t>リョウガワ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</si>
</sst>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0"/>
  </numFmts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Arial"/>
      <family val="2"/>
    </font>
    <font>
      <b/>
      <vertAlign val="superscript"/>
      <sz val="11"/>
      <color rgb="FF000000"/>
      <name val="游ゴシック"/>
      <family val="3"/>
      <charset val="128"/>
      <scheme val="minor"/>
    </font>
    <font>
      <b/>
      <vertAlign val="subscript"/>
      <sz val="11"/>
      <color rgb="FF000000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>
      <alignment vertical="center"/>
    </xf>
    <xf numFmtId="0" fontId="2" fillId="2" borderId="0" xfId="0" applyFont="1" applyFill="1" applyAlignment="1">
      <alignment horizontal="centerContinuous" vertical="center"/>
    </xf>
    <xf numFmtId="0" fontId="0" fillId="0" borderId="3" xfId="0" applyBorder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Continuous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7" borderId="2" xfId="0" applyFont="1" applyFill="1" applyBorder="1" applyAlignment="1">
      <alignment horizontal="centerContinuous" vertical="center"/>
    </xf>
    <xf numFmtId="0" fontId="6" fillId="0" borderId="0" xfId="0" applyFont="1">
      <alignment vertical="center"/>
    </xf>
    <xf numFmtId="0" fontId="5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Continuous" vertical="center"/>
    </xf>
    <xf numFmtId="0" fontId="0" fillId="3" borderId="1" xfId="0" applyFill="1" applyBorder="1">
      <alignment vertical="center"/>
    </xf>
    <xf numFmtId="2" fontId="0" fillId="0" borderId="2" xfId="0" applyNumberFormat="1" applyBorder="1">
      <alignment vertical="center"/>
    </xf>
    <xf numFmtId="0" fontId="5" fillId="9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2" fontId="0" fillId="0" borderId="3" xfId="0" applyNumberFormat="1" applyBorder="1">
      <alignment vertical="center"/>
    </xf>
    <xf numFmtId="0" fontId="7" fillId="11" borderId="3" xfId="0" applyFont="1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178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3" xfId="0" applyNumberFormat="1" applyBorder="1">
      <alignment vertical="center"/>
    </xf>
    <xf numFmtId="0" fontId="5" fillId="8" borderId="2" xfId="0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3</xdr:row>
      <xdr:rowOff>1</xdr:rowOff>
    </xdr:from>
    <xdr:to>
      <xdr:col>15</xdr:col>
      <xdr:colOff>1</xdr:colOff>
      <xdr:row>11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24ADD2F-EE4B-ECD5-7036-D2465679AA9B}"/>
            </a:ext>
          </a:extLst>
        </xdr:cNvPr>
        <xdr:cNvSpPr txBox="1"/>
      </xdr:nvSpPr>
      <xdr:spPr>
        <a:xfrm>
          <a:off x="4114801" y="1443039"/>
          <a:ext cx="6172200" cy="1790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以降のワークシートは参考です</a:t>
          </a:r>
          <a:r>
            <a:rPr lang="ja-JP" altLang="en-US" sz="2400" b="1">
              <a:effectLst/>
            </a:rPr>
            <a:t> </a:t>
          </a:r>
          <a:br>
            <a:rPr lang="ja-JP" altLang="en-US" sz="2400">
              <a:effectLst/>
            </a:rPr>
          </a:b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・母分散が既知の場合の平均値の差の検定</a:t>
          </a:r>
          <a:b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2400">
              <a:effectLst/>
            </a:rPr>
            <a:t> </a:t>
          </a: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・サンプルサイズの計算</a:t>
          </a:r>
          <a:r>
            <a:rPr lang="ja-JP" altLang="en-US" sz="2400">
              <a:effectLst/>
            </a:rPr>
            <a:t> </a:t>
          </a:r>
          <a:endParaRPr kumimoji="1" lang="ja-JP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8849-9015-4ECD-A9BC-0B6CAFF0BE73}">
  <dimension ref="A1:E48"/>
  <sheetViews>
    <sheetView tabSelected="1" workbookViewId="0">
      <selection activeCell="D4" sqref="D4"/>
    </sheetView>
  </sheetViews>
  <sheetFormatPr defaultRowHeight="17.649999999999999" x14ac:dyDescent="0.7"/>
  <cols>
    <col min="1" max="1" width="9" customWidth="1"/>
  </cols>
  <sheetData>
    <row r="1" spans="1:5" x14ac:dyDescent="0.7">
      <c r="A1" s="9" t="s">
        <v>12</v>
      </c>
      <c r="B1" s="9"/>
      <c r="C1" s="9"/>
      <c r="D1" s="9"/>
    </row>
    <row r="3" spans="1:5" x14ac:dyDescent="0.7">
      <c r="A3" s="1" t="s">
        <v>13</v>
      </c>
      <c r="B3" s="1" t="s">
        <v>14</v>
      </c>
      <c r="D3" s="5" t="s">
        <v>8</v>
      </c>
    </row>
    <row r="4" spans="1:5" x14ac:dyDescent="0.7">
      <c r="A4">
        <v>73</v>
      </c>
      <c r="B4">
        <v>43</v>
      </c>
      <c r="D4" s="30"/>
      <c r="E4" t="s">
        <v>42</v>
      </c>
    </row>
    <row r="5" spans="1:5" x14ac:dyDescent="0.7">
      <c r="A5">
        <v>49</v>
      </c>
      <c r="B5">
        <v>53</v>
      </c>
    </row>
    <row r="6" spans="1:5" x14ac:dyDescent="0.7">
      <c r="A6">
        <v>51</v>
      </c>
      <c r="B6">
        <v>29</v>
      </c>
    </row>
    <row r="7" spans="1:5" x14ac:dyDescent="0.7">
      <c r="A7">
        <v>61</v>
      </c>
      <c r="B7">
        <v>34</v>
      </c>
    </row>
    <row r="8" spans="1:5" x14ac:dyDescent="0.7">
      <c r="A8">
        <v>77</v>
      </c>
      <c r="B8">
        <v>61</v>
      </c>
    </row>
    <row r="9" spans="1:5" x14ac:dyDescent="0.7">
      <c r="A9">
        <v>61</v>
      </c>
      <c r="B9">
        <v>80</v>
      </c>
    </row>
    <row r="10" spans="1:5" x14ac:dyDescent="0.7">
      <c r="A10">
        <v>29</v>
      </c>
      <c r="B10">
        <v>61</v>
      </c>
    </row>
    <row r="11" spans="1:5" x14ac:dyDescent="0.7">
      <c r="A11">
        <v>70</v>
      </c>
      <c r="B11">
        <v>35</v>
      </c>
    </row>
    <row r="12" spans="1:5" x14ac:dyDescent="0.7">
      <c r="A12">
        <v>83</v>
      </c>
      <c r="B12">
        <v>63</v>
      </c>
    </row>
    <row r="13" spans="1:5" x14ac:dyDescent="0.7">
      <c r="A13">
        <v>72</v>
      </c>
      <c r="B13">
        <v>68</v>
      </c>
    </row>
    <row r="14" spans="1:5" x14ac:dyDescent="0.7">
      <c r="A14">
        <v>56</v>
      </c>
      <c r="B14">
        <v>45</v>
      </c>
    </row>
    <row r="15" spans="1:5" x14ac:dyDescent="0.7">
      <c r="A15">
        <v>79</v>
      </c>
      <c r="B15">
        <v>63</v>
      </c>
    </row>
    <row r="16" spans="1:5" x14ac:dyDescent="0.7">
      <c r="A16">
        <v>65</v>
      </c>
      <c r="B16">
        <v>63</v>
      </c>
    </row>
    <row r="17" spans="1:2" x14ac:dyDescent="0.7">
      <c r="A17">
        <v>60</v>
      </c>
      <c r="B17">
        <v>53</v>
      </c>
    </row>
    <row r="18" spans="1:2" x14ac:dyDescent="0.7">
      <c r="A18">
        <v>55</v>
      </c>
      <c r="B18">
        <v>71</v>
      </c>
    </row>
    <row r="19" spans="1:2" x14ac:dyDescent="0.7">
      <c r="A19">
        <v>77</v>
      </c>
      <c r="B19">
        <v>65</v>
      </c>
    </row>
    <row r="20" spans="1:2" x14ac:dyDescent="0.7">
      <c r="A20">
        <v>53</v>
      </c>
      <c r="B20">
        <v>72</v>
      </c>
    </row>
    <row r="21" spans="1:2" x14ac:dyDescent="0.7">
      <c r="A21">
        <v>73</v>
      </c>
      <c r="B21">
        <v>63</v>
      </c>
    </row>
    <row r="22" spans="1:2" x14ac:dyDescent="0.7">
      <c r="A22">
        <v>54</v>
      </c>
      <c r="B22">
        <v>43</v>
      </c>
    </row>
    <row r="23" spans="1:2" x14ac:dyDescent="0.7">
      <c r="A23">
        <v>82</v>
      </c>
      <c r="B23">
        <v>52</v>
      </c>
    </row>
    <row r="24" spans="1:2" x14ac:dyDescent="0.7">
      <c r="A24">
        <v>52</v>
      </c>
      <c r="B24">
        <v>44</v>
      </c>
    </row>
    <row r="25" spans="1:2" x14ac:dyDescent="0.7">
      <c r="A25">
        <v>81</v>
      </c>
      <c r="B25">
        <v>69</v>
      </c>
    </row>
    <row r="26" spans="1:2" x14ac:dyDescent="0.7">
      <c r="A26">
        <v>44</v>
      </c>
      <c r="B26">
        <v>56</v>
      </c>
    </row>
    <row r="27" spans="1:2" x14ac:dyDescent="0.7">
      <c r="A27">
        <v>70</v>
      </c>
      <c r="B27">
        <v>68</v>
      </c>
    </row>
    <row r="28" spans="1:2" x14ac:dyDescent="0.7">
      <c r="A28">
        <v>47</v>
      </c>
      <c r="B28">
        <v>70</v>
      </c>
    </row>
    <row r="29" spans="1:2" x14ac:dyDescent="0.7">
      <c r="A29">
        <v>55</v>
      </c>
      <c r="B29">
        <v>33</v>
      </c>
    </row>
    <row r="30" spans="1:2" x14ac:dyDescent="0.7">
      <c r="A30">
        <v>70</v>
      </c>
      <c r="B30">
        <v>75</v>
      </c>
    </row>
    <row r="31" spans="1:2" x14ac:dyDescent="0.7">
      <c r="A31">
        <v>58</v>
      </c>
      <c r="B31">
        <v>52</v>
      </c>
    </row>
    <row r="32" spans="1:2" x14ac:dyDescent="0.7">
      <c r="A32">
        <v>74</v>
      </c>
      <c r="B32">
        <v>66</v>
      </c>
    </row>
    <row r="33" spans="1:2" x14ac:dyDescent="0.7">
      <c r="A33">
        <v>82</v>
      </c>
      <c r="B33">
        <v>73</v>
      </c>
    </row>
    <row r="34" spans="1:2" x14ac:dyDescent="0.7">
      <c r="A34">
        <v>67</v>
      </c>
      <c r="B34">
        <v>35</v>
      </c>
    </row>
    <row r="35" spans="1:2" x14ac:dyDescent="0.7">
      <c r="A35">
        <v>82</v>
      </c>
      <c r="B35">
        <v>67</v>
      </c>
    </row>
    <row r="36" spans="1:2" x14ac:dyDescent="0.7">
      <c r="A36">
        <v>35</v>
      </c>
      <c r="B36">
        <v>63</v>
      </c>
    </row>
    <row r="37" spans="1:2" x14ac:dyDescent="0.7">
      <c r="A37">
        <v>64</v>
      </c>
      <c r="B37">
        <v>57</v>
      </c>
    </row>
    <row r="38" spans="1:2" x14ac:dyDescent="0.7">
      <c r="A38">
        <v>82</v>
      </c>
      <c r="B38">
        <v>52</v>
      </c>
    </row>
    <row r="39" spans="1:2" x14ac:dyDescent="0.7">
      <c r="A39">
        <v>52</v>
      </c>
      <c r="B39">
        <v>45</v>
      </c>
    </row>
    <row r="40" spans="1:2" x14ac:dyDescent="0.7">
      <c r="A40">
        <v>64</v>
      </c>
      <c r="B40">
        <v>51</v>
      </c>
    </row>
    <row r="41" spans="1:2" x14ac:dyDescent="0.7">
      <c r="A41">
        <v>44</v>
      </c>
      <c r="B41">
        <v>45</v>
      </c>
    </row>
    <row r="42" spans="1:2" x14ac:dyDescent="0.7">
      <c r="A42">
        <v>70</v>
      </c>
      <c r="B42">
        <v>48</v>
      </c>
    </row>
    <row r="43" spans="1:2" x14ac:dyDescent="0.7">
      <c r="A43">
        <v>88</v>
      </c>
      <c r="B43">
        <v>44</v>
      </c>
    </row>
    <row r="44" spans="1:2" x14ac:dyDescent="0.7">
      <c r="A44">
        <v>50</v>
      </c>
      <c r="B44">
        <v>59</v>
      </c>
    </row>
    <row r="45" spans="1:2" x14ac:dyDescent="0.7">
      <c r="A45">
        <v>79</v>
      </c>
      <c r="B45">
        <v>38</v>
      </c>
    </row>
    <row r="46" spans="1:2" x14ac:dyDescent="0.7">
      <c r="A46">
        <v>59</v>
      </c>
      <c r="B46">
        <v>56</v>
      </c>
    </row>
    <row r="47" spans="1:2" x14ac:dyDescent="0.7">
      <c r="A47">
        <v>77</v>
      </c>
      <c r="B47">
        <v>57</v>
      </c>
    </row>
    <row r="48" spans="1:2" x14ac:dyDescent="0.7">
      <c r="A48" s="4">
        <v>98</v>
      </c>
      <c r="B48" s="4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E09C-5047-407C-AE37-89F8A2ABCACD}">
  <dimension ref="A1:N48"/>
  <sheetViews>
    <sheetView workbookViewId="0">
      <selection activeCell="D4" sqref="D4"/>
    </sheetView>
  </sheetViews>
  <sheetFormatPr defaultRowHeight="17.649999999999999" x14ac:dyDescent="0.7"/>
  <cols>
    <col min="1" max="1" width="9" customWidth="1"/>
    <col min="6" max="6" width="12.8125" customWidth="1"/>
    <col min="10" max="10" width="12.375" customWidth="1"/>
    <col min="11" max="11" width="20" customWidth="1"/>
    <col min="14" max="14" width="10.0625" customWidth="1"/>
  </cols>
  <sheetData>
    <row r="1" spans="1:14" x14ac:dyDescent="0.7">
      <c r="A1" s="9" t="s">
        <v>12</v>
      </c>
      <c r="B1" s="9"/>
      <c r="C1" s="9"/>
      <c r="D1" s="9"/>
      <c r="F1" s="20" t="s">
        <v>22</v>
      </c>
      <c r="G1" s="20"/>
      <c r="H1" s="20"/>
      <c r="J1" s="16" t="s">
        <v>10</v>
      </c>
      <c r="K1" s="16"/>
      <c r="M1" s="13" t="s">
        <v>9</v>
      </c>
      <c r="N1" s="13"/>
    </row>
    <row r="3" spans="1:14" x14ac:dyDescent="0.7">
      <c r="A3" s="1" t="s">
        <v>13</v>
      </c>
      <c r="B3" s="1" t="s">
        <v>14</v>
      </c>
      <c r="D3" s="5" t="s">
        <v>8</v>
      </c>
      <c r="F3" s="21"/>
      <c r="G3" s="1" t="s">
        <v>13</v>
      </c>
      <c r="H3" s="1" t="s">
        <v>14</v>
      </c>
      <c r="J3" s="27" t="s">
        <v>16</v>
      </c>
      <c r="K3" s="28">
        <f>G5-H5</f>
        <v>8.86666666666666</v>
      </c>
      <c r="M3" s="29" t="s">
        <v>16</v>
      </c>
      <c r="N3" s="28">
        <f>K3</f>
        <v>8.86666666666666</v>
      </c>
    </row>
    <row r="4" spans="1:14" x14ac:dyDescent="0.7">
      <c r="A4">
        <v>73</v>
      </c>
      <c r="B4">
        <v>43</v>
      </c>
      <c r="D4" s="30">
        <f>_xlfn.T.TEST(A4:A48,B4:B48,1,2)</f>
        <v>1.871653707709147E-3</v>
      </c>
      <c r="F4" s="25" t="s">
        <v>0</v>
      </c>
      <c r="G4">
        <f>COUNT(A4:A48)</f>
        <v>45</v>
      </c>
      <c r="H4">
        <f>COUNT(B4:B48)</f>
        <v>45</v>
      </c>
      <c r="J4" s="18" t="s">
        <v>17</v>
      </c>
      <c r="K4" s="14">
        <f>SQRT(((G4-1)*G6^2+(H4-1)*H6^2)/(G4+H4-2))</f>
        <v>14.120995901583038</v>
      </c>
      <c r="M4" s="11" t="s">
        <v>23</v>
      </c>
      <c r="N4" s="14">
        <f>N3/(SQRT(1/G4+1/H4)*K4)</f>
        <v>2.9784225683065637</v>
      </c>
    </row>
    <row r="5" spans="1:14" x14ac:dyDescent="0.7">
      <c r="A5">
        <v>49</v>
      </c>
      <c r="B5">
        <v>53</v>
      </c>
      <c r="F5" s="25" t="s">
        <v>7</v>
      </c>
      <c r="G5" s="15">
        <f>AVERAGE(A4:A48)</f>
        <v>64.977777777777774</v>
      </c>
      <c r="H5" s="15">
        <f>AVERAGE(B4:B48)</f>
        <v>56.111111111111114</v>
      </c>
      <c r="J5" s="19" t="s">
        <v>18</v>
      </c>
      <c r="K5" s="4">
        <f>G4+H4-2</f>
        <v>88</v>
      </c>
      <c r="M5" s="12" t="s">
        <v>8</v>
      </c>
      <c r="N5" s="31">
        <f>_xlfn.T.DIST.RT(N4,G4+H4-2)</f>
        <v>1.8716537077091348E-3</v>
      </c>
    </row>
    <row r="6" spans="1:14" x14ac:dyDescent="0.7">
      <c r="A6">
        <v>51</v>
      </c>
      <c r="B6">
        <v>29</v>
      </c>
      <c r="F6" s="26" t="s">
        <v>11</v>
      </c>
      <c r="G6" s="22">
        <f>_xlfn.STDEV.S(A4:A48)</f>
        <v>14.80707584060724</v>
      </c>
      <c r="H6" s="22">
        <f>_xlfn.STDEV.S(B4:B48)</f>
        <v>13.399834161494514</v>
      </c>
      <c r="J6" s="17"/>
      <c r="K6" s="6"/>
    </row>
    <row r="7" spans="1:14" x14ac:dyDescent="0.7">
      <c r="A7">
        <v>61</v>
      </c>
      <c r="B7">
        <v>34</v>
      </c>
      <c r="J7" s="24" t="s">
        <v>19</v>
      </c>
      <c r="K7" s="10">
        <v>0.05</v>
      </c>
    </row>
    <row r="8" spans="1:14" x14ac:dyDescent="0.7">
      <c r="A8">
        <v>77</v>
      </c>
      <c r="B8">
        <v>61</v>
      </c>
      <c r="J8" s="36" t="s">
        <v>20</v>
      </c>
      <c r="K8" s="32">
        <f>_xlfn.T.INV.2T(K7,K5)</f>
        <v>1.9872898648311721</v>
      </c>
    </row>
    <row r="9" spans="1:14" x14ac:dyDescent="0.7">
      <c r="A9">
        <v>61</v>
      </c>
      <c r="B9">
        <v>80</v>
      </c>
      <c r="J9" s="23" t="s">
        <v>21</v>
      </c>
      <c r="K9" s="7" t="str">
        <f>TEXT(K3-K8*K4*SQRT(1/G4+1/H4),"0.00")&amp;"≦μ1-μ2≦"&amp;TEXT(K3+K8*K4*SQRT(1/G4+1/H4),"0.00")</f>
        <v>2.95≦μ1-μ2≦14.78</v>
      </c>
    </row>
    <row r="10" spans="1:14" x14ac:dyDescent="0.7">
      <c r="A10">
        <v>29</v>
      </c>
      <c r="B10">
        <v>61</v>
      </c>
    </row>
    <row r="11" spans="1:14" x14ac:dyDescent="0.7">
      <c r="A11">
        <v>70</v>
      </c>
      <c r="B11">
        <v>35</v>
      </c>
      <c r="J11" s="33" t="s">
        <v>24</v>
      </c>
      <c r="K11" s="34">
        <f>ABS(G5-H5)/SQRT((G6^2+H6^2)/2)</f>
        <v>0.62790661001981174</v>
      </c>
    </row>
    <row r="12" spans="1:14" x14ac:dyDescent="0.7">
      <c r="A12">
        <v>83</v>
      </c>
      <c r="B12">
        <v>63</v>
      </c>
    </row>
    <row r="13" spans="1:14" x14ac:dyDescent="0.7">
      <c r="A13">
        <v>72</v>
      </c>
      <c r="B13">
        <v>68</v>
      </c>
    </row>
    <row r="14" spans="1:14" x14ac:dyDescent="0.7">
      <c r="A14">
        <v>56</v>
      </c>
      <c r="B14">
        <v>45</v>
      </c>
    </row>
    <row r="15" spans="1:14" x14ac:dyDescent="0.7">
      <c r="A15">
        <v>79</v>
      </c>
      <c r="B15">
        <v>63</v>
      </c>
    </row>
    <row r="16" spans="1:14" x14ac:dyDescent="0.7">
      <c r="A16">
        <v>65</v>
      </c>
      <c r="B16">
        <v>63</v>
      </c>
    </row>
    <row r="17" spans="1:2" x14ac:dyDescent="0.7">
      <c r="A17">
        <v>60</v>
      </c>
      <c r="B17">
        <v>53</v>
      </c>
    </row>
    <row r="18" spans="1:2" x14ac:dyDescent="0.7">
      <c r="A18">
        <v>55</v>
      </c>
      <c r="B18">
        <v>71</v>
      </c>
    </row>
    <row r="19" spans="1:2" x14ac:dyDescent="0.7">
      <c r="A19">
        <v>77</v>
      </c>
      <c r="B19">
        <v>65</v>
      </c>
    </row>
    <row r="20" spans="1:2" x14ac:dyDescent="0.7">
      <c r="A20">
        <v>53</v>
      </c>
      <c r="B20">
        <v>72</v>
      </c>
    </row>
    <row r="21" spans="1:2" x14ac:dyDescent="0.7">
      <c r="A21">
        <v>73</v>
      </c>
      <c r="B21">
        <v>63</v>
      </c>
    </row>
    <row r="22" spans="1:2" x14ac:dyDescent="0.7">
      <c r="A22">
        <v>54</v>
      </c>
      <c r="B22">
        <v>43</v>
      </c>
    </row>
    <row r="23" spans="1:2" x14ac:dyDescent="0.7">
      <c r="A23">
        <v>82</v>
      </c>
      <c r="B23">
        <v>52</v>
      </c>
    </row>
    <row r="24" spans="1:2" x14ac:dyDescent="0.7">
      <c r="A24">
        <v>52</v>
      </c>
      <c r="B24">
        <v>44</v>
      </c>
    </row>
    <row r="25" spans="1:2" x14ac:dyDescent="0.7">
      <c r="A25">
        <v>81</v>
      </c>
      <c r="B25">
        <v>69</v>
      </c>
    </row>
    <row r="26" spans="1:2" x14ac:dyDescent="0.7">
      <c r="A26">
        <v>44</v>
      </c>
      <c r="B26">
        <v>56</v>
      </c>
    </row>
    <row r="27" spans="1:2" x14ac:dyDescent="0.7">
      <c r="A27">
        <v>70</v>
      </c>
      <c r="B27">
        <v>68</v>
      </c>
    </row>
    <row r="28" spans="1:2" x14ac:dyDescent="0.7">
      <c r="A28">
        <v>47</v>
      </c>
      <c r="B28">
        <v>70</v>
      </c>
    </row>
    <row r="29" spans="1:2" x14ac:dyDescent="0.7">
      <c r="A29">
        <v>55</v>
      </c>
      <c r="B29">
        <v>33</v>
      </c>
    </row>
    <row r="30" spans="1:2" x14ac:dyDescent="0.7">
      <c r="A30">
        <v>70</v>
      </c>
      <c r="B30">
        <v>75</v>
      </c>
    </row>
    <row r="31" spans="1:2" x14ac:dyDescent="0.7">
      <c r="A31">
        <v>58</v>
      </c>
      <c r="B31">
        <v>52</v>
      </c>
    </row>
    <row r="32" spans="1:2" x14ac:dyDescent="0.7">
      <c r="A32">
        <v>74</v>
      </c>
      <c r="B32">
        <v>66</v>
      </c>
    </row>
    <row r="33" spans="1:2" x14ac:dyDescent="0.7">
      <c r="A33">
        <v>82</v>
      </c>
      <c r="B33">
        <v>73</v>
      </c>
    </row>
    <row r="34" spans="1:2" x14ac:dyDescent="0.7">
      <c r="A34">
        <v>67</v>
      </c>
      <c r="B34">
        <v>35</v>
      </c>
    </row>
    <row r="35" spans="1:2" x14ac:dyDescent="0.7">
      <c r="A35">
        <v>82</v>
      </c>
      <c r="B35">
        <v>67</v>
      </c>
    </row>
    <row r="36" spans="1:2" x14ac:dyDescent="0.7">
      <c r="A36">
        <v>35</v>
      </c>
      <c r="B36">
        <v>63</v>
      </c>
    </row>
    <row r="37" spans="1:2" x14ac:dyDescent="0.7">
      <c r="A37">
        <v>64</v>
      </c>
      <c r="B37">
        <v>57</v>
      </c>
    </row>
    <row r="38" spans="1:2" x14ac:dyDescent="0.7">
      <c r="A38">
        <v>82</v>
      </c>
      <c r="B38">
        <v>52</v>
      </c>
    </row>
    <row r="39" spans="1:2" x14ac:dyDescent="0.7">
      <c r="A39">
        <v>52</v>
      </c>
      <c r="B39">
        <v>45</v>
      </c>
    </row>
    <row r="40" spans="1:2" x14ac:dyDescent="0.7">
      <c r="A40">
        <v>64</v>
      </c>
      <c r="B40">
        <v>51</v>
      </c>
    </row>
    <row r="41" spans="1:2" x14ac:dyDescent="0.7">
      <c r="A41">
        <v>44</v>
      </c>
      <c r="B41">
        <v>45</v>
      </c>
    </row>
    <row r="42" spans="1:2" x14ac:dyDescent="0.7">
      <c r="A42">
        <v>70</v>
      </c>
      <c r="B42">
        <v>48</v>
      </c>
    </row>
    <row r="43" spans="1:2" x14ac:dyDescent="0.7">
      <c r="A43">
        <v>88</v>
      </c>
      <c r="B43">
        <v>44</v>
      </c>
    </row>
    <row r="44" spans="1:2" x14ac:dyDescent="0.7">
      <c r="A44">
        <v>50</v>
      </c>
      <c r="B44">
        <v>59</v>
      </c>
    </row>
    <row r="45" spans="1:2" x14ac:dyDescent="0.7">
      <c r="A45">
        <v>79</v>
      </c>
      <c r="B45">
        <v>38</v>
      </c>
    </row>
    <row r="46" spans="1:2" x14ac:dyDescent="0.7">
      <c r="A46">
        <v>59</v>
      </c>
      <c r="B46">
        <v>56</v>
      </c>
    </row>
    <row r="47" spans="1:2" x14ac:dyDescent="0.7">
      <c r="A47">
        <v>77</v>
      </c>
      <c r="B47">
        <v>57</v>
      </c>
    </row>
    <row r="48" spans="1:2" x14ac:dyDescent="0.7">
      <c r="A48" s="4">
        <v>98</v>
      </c>
      <c r="B48" s="4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353D-59DD-4F27-A75E-FF1790C69C65}">
  <dimension ref="A1:E48"/>
  <sheetViews>
    <sheetView workbookViewId="0">
      <selection activeCell="D4" sqref="D4"/>
    </sheetView>
  </sheetViews>
  <sheetFormatPr defaultRowHeight="17.649999999999999" x14ac:dyDescent="0.7"/>
  <cols>
    <col min="1" max="1" width="9" customWidth="1"/>
  </cols>
  <sheetData>
    <row r="1" spans="1:5" x14ac:dyDescent="0.7">
      <c r="A1" s="9" t="s">
        <v>15</v>
      </c>
      <c r="B1" s="9"/>
      <c r="C1" s="9"/>
      <c r="D1" s="9"/>
    </row>
    <row r="3" spans="1:5" x14ac:dyDescent="0.7">
      <c r="A3" s="1" t="s">
        <v>13</v>
      </c>
      <c r="B3" s="1" t="s">
        <v>14</v>
      </c>
      <c r="D3" s="5" t="s">
        <v>8</v>
      </c>
    </row>
    <row r="4" spans="1:5" x14ac:dyDescent="0.7">
      <c r="A4">
        <v>73</v>
      </c>
      <c r="B4">
        <v>43</v>
      </c>
      <c r="D4" s="30"/>
      <c r="E4" t="s">
        <v>43</v>
      </c>
    </row>
    <row r="5" spans="1:5" x14ac:dyDescent="0.7">
      <c r="A5">
        <v>49</v>
      </c>
      <c r="B5">
        <v>53</v>
      </c>
    </row>
    <row r="6" spans="1:5" x14ac:dyDescent="0.7">
      <c r="A6">
        <v>51</v>
      </c>
      <c r="B6">
        <v>29</v>
      </c>
    </row>
    <row r="7" spans="1:5" x14ac:dyDescent="0.7">
      <c r="A7">
        <v>61</v>
      </c>
      <c r="B7">
        <v>34</v>
      </c>
    </row>
    <row r="8" spans="1:5" x14ac:dyDescent="0.7">
      <c r="A8">
        <v>77</v>
      </c>
      <c r="B8">
        <v>61</v>
      </c>
    </row>
    <row r="9" spans="1:5" x14ac:dyDescent="0.7">
      <c r="A9">
        <v>61</v>
      </c>
      <c r="B9">
        <v>80</v>
      </c>
    </row>
    <row r="10" spans="1:5" x14ac:dyDescent="0.7">
      <c r="A10">
        <v>29</v>
      </c>
      <c r="B10">
        <v>61</v>
      </c>
    </row>
    <row r="11" spans="1:5" x14ac:dyDescent="0.7">
      <c r="A11">
        <v>70</v>
      </c>
      <c r="B11">
        <v>35</v>
      </c>
    </row>
    <row r="12" spans="1:5" x14ac:dyDescent="0.7">
      <c r="A12">
        <v>83</v>
      </c>
      <c r="B12">
        <v>63</v>
      </c>
    </row>
    <row r="13" spans="1:5" x14ac:dyDescent="0.7">
      <c r="A13">
        <v>72</v>
      </c>
      <c r="B13">
        <v>68</v>
      </c>
    </row>
    <row r="14" spans="1:5" x14ac:dyDescent="0.7">
      <c r="A14">
        <v>56</v>
      </c>
      <c r="B14">
        <v>45</v>
      </c>
    </row>
    <row r="15" spans="1:5" x14ac:dyDescent="0.7">
      <c r="A15">
        <v>79</v>
      </c>
      <c r="B15">
        <v>63</v>
      </c>
    </row>
    <row r="16" spans="1:5" x14ac:dyDescent="0.7">
      <c r="A16">
        <v>65</v>
      </c>
      <c r="B16">
        <v>63</v>
      </c>
    </row>
    <row r="17" spans="1:2" x14ac:dyDescent="0.7">
      <c r="A17">
        <v>60</v>
      </c>
      <c r="B17">
        <v>53</v>
      </c>
    </row>
    <row r="18" spans="1:2" x14ac:dyDescent="0.7">
      <c r="A18">
        <v>55</v>
      </c>
      <c r="B18">
        <v>71</v>
      </c>
    </row>
    <row r="19" spans="1:2" x14ac:dyDescent="0.7">
      <c r="A19">
        <v>77</v>
      </c>
      <c r="B19">
        <v>65</v>
      </c>
    </row>
    <row r="20" spans="1:2" x14ac:dyDescent="0.7">
      <c r="A20">
        <v>53</v>
      </c>
      <c r="B20">
        <v>72</v>
      </c>
    </row>
    <row r="21" spans="1:2" x14ac:dyDescent="0.7">
      <c r="A21">
        <v>73</v>
      </c>
      <c r="B21">
        <v>63</v>
      </c>
    </row>
    <row r="22" spans="1:2" x14ac:dyDescent="0.7">
      <c r="A22">
        <v>54</v>
      </c>
      <c r="B22">
        <v>43</v>
      </c>
    </row>
    <row r="23" spans="1:2" x14ac:dyDescent="0.7">
      <c r="A23">
        <v>82</v>
      </c>
      <c r="B23">
        <v>52</v>
      </c>
    </row>
    <row r="24" spans="1:2" x14ac:dyDescent="0.7">
      <c r="A24">
        <v>52</v>
      </c>
      <c r="B24">
        <v>44</v>
      </c>
    </row>
    <row r="25" spans="1:2" x14ac:dyDescent="0.7">
      <c r="A25">
        <v>81</v>
      </c>
      <c r="B25">
        <v>69</v>
      </c>
    </row>
    <row r="26" spans="1:2" x14ac:dyDescent="0.7">
      <c r="A26">
        <v>44</v>
      </c>
      <c r="B26">
        <v>56</v>
      </c>
    </row>
    <row r="27" spans="1:2" x14ac:dyDescent="0.7">
      <c r="A27">
        <v>70</v>
      </c>
      <c r="B27">
        <v>68</v>
      </c>
    </row>
    <row r="28" spans="1:2" x14ac:dyDescent="0.7">
      <c r="A28">
        <v>47</v>
      </c>
      <c r="B28">
        <v>70</v>
      </c>
    </row>
    <row r="29" spans="1:2" x14ac:dyDescent="0.7">
      <c r="A29">
        <v>55</v>
      </c>
      <c r="B29">
        <v>33</v>
      </c>
    </row>
    <row r="30" spans="1:2" x14ac:dyDescent="0.7">
      <c r="A30">
        <v>70</v>
      </c>
      <c r="B30">
        <v>75</v>
      </c>
    </row>
    <row r="31" spans="1:2" x14ac:dyDescent="0.7">
      <c r="A31">
        <v>58</v>
      </c>
      <c r="B31">
        <v>52</v>
      </c>
    </row>
    <row r="32" spans="1:2" x14ac:dyDescent="0.7">
      <c r="A32">
        <v>74</v>
      </c>
      <c r="B32">
        <v>66</v>
      </c>
    </row>
    <row r="33" spans="1:2" x14ac:dyDescent="0.7">
      <c r="A33">
        <v>82</v>
      </c>
      <c r="B33">
        <v>73</v>
      </c>
    </row>
    <row r="34" spans="1:2" x14ac:dyDescent="0.7">
      <c r="A34">
        <v>67</v>
      </c>
      <c r="B34">
        <v>35</v>
      </c>
    </row>
    <row r="35" spans="1:2" x14ac:dyDescent="0.7">
      <c r="A35">
        <v>82</v>
      </c>
      <c r="B35">
        <v>67</v>
      </c>
    </row>
    <row r="36" spans="1:2" x14ac:dyDescent="0.7">
      <c r="A36">
        <v>35</v>
      </c>
      <c r="B36">
        <v>63</v>
      </c>
    </row>
    <row r="37" spans="1:2" x14ac:dyDescent="0.7">
      <c r="A37">
        <v>64</v>
      </c>
      <c r="B37">
        <v>57</v>
      </c>
    </row>
    <row r="38" spans="1:2" x14ac:dyDescent="0.7">
      <c r="A38">
        <v>82</v>
      </c>
      <c r="B38">
        <v>52</v>
      </c>
    </row>
    <row r="39" spans="1:2" x14ac:dyDescent="0.7">
      <c r="A39">
        <v>52</v>
      </c>
      <c r="B39">
        <v>45</v>
      </c>
    </row>
    <row r="40" spans="1:2" x14ac:dyDescent="0.7">
      <c r="A40">
        <v>64</v>
      </c>
      <c r="B40">
        <v>51</v>
      </c>
    </row>
    <row r="41" spans="1:2" x14ac:dyDescent="0.7">
      <c r="A41">
        <v>44</v>
      </c>
      <c r="B41">
        <v>45</v>
      </c>
    </row>
    <row r="42" spans="1:2" x14ac:dyDescent="0.7">
      <c r="A42">
        <v>70</v>
      </c>
      <c r="B42">
        <v>48</v>
      </c>
    </row>
    <row r="43" spans="1:2" x14ac:dyDescent="0.7">
      <c r="A43">
        <v>88</v>
      </c>
      <c r="B43">
        <v>44</v>
      </c>
    </row>
    <row r="44" spans="1:2" x14ac:dyDescent="0.7">
      <c r="A44">
        <v>50</v>
      </c>
      <c r="B44">
        <v>59</v>
      </c>
    </row>
    <row r="45" spans="1:2" x14ac:dyDescent="0.7">
      <c r="A45">
        <v>79</v>
      </c>
      <c r="B45">
        <v>38</v>
      </c>
    </row>
    <row r="46" spans="1:2" x14ac:dyDescent="0.7">
      <c r="A46">
        <v>59</v>
      </c>
      <c r="B46">
        <v>56</v>
      </c>
    </row>
    <row r="47" spans="1:2" x14ac:dyDescent="0.7">
      <c r="A47">
        <v>77</v>
      </c>
      <c r="B47">
        <v>57</v>
      </c>
    </row>
    <row r="48" spans="1:2" x14ac:dyDescent="0.7">
      <c r="A48" s="4">
        <v>98</v>
      </c>
      <c r="B48" s="4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54EA-BA2C-4EFC-B1ED-4AA1818DE9CF}">
  <dimension ref="A1:N48"/>
  <sheetViews>
    <sheetView workbookViewId="0">
      <selection activeCell="D4" sqref="D4"/>
    </sheetView>
  </sheetViews>
  <sheetFormatPr defaultRowHeight="17.649999999999999" x14ac:dyDescent="0.7"/>
  <cols>
    <col min="1" max="1" width="9" customWidth="1"/>
    <col min="6" max="6" width="12.8125" customWidth="1"/>
    <col min="10" max="10" width="12.375" customWidth="1"/>
    <col min="11" max="11" width="16.4375" customWidth="1"/>
    <col min="14" max="14" width="10.0625" customWidth="1"/>
  </cols>
  <sheetData>
    <row r="1" spans="1:14" x14ac:dyDescent="0.7">
      <c r="A1" s="9" t="s">
        <v>15</v>
      </c>
      <c r="B1" s="9"/>
      <c r="C1" s="9"/>
      <c r="D1" s="9"/>
      <c r="F1" s="20" t="s">
        <v>22</v>
      </c>
      <c r="G1" s="20"/>
      <c r="H1" s="20"/>
      <c r="J1" s="16" t="s">
        <v>10</v>
      </c>
      <c r="K1" s="16"/>
      <c r="M1" s="13" t="s">
        <v>9</v>
      </c>
      <c r="N1" s="13"/>
    </row>
    <row r="3" spans="1:14" x14ac:dyDescent="0.7">
      <c r="A3" s="1" t="s">
        <v>13</v>
      </c>
      <c r="B3" s="1" t="s">
        <v>14</v>
      </c>
      <c r="D3" s="5" t="s">
        <v>8</v>
      </c>
      <c r="F3" s="21"/>
      <c r="G3" s="1" t="s">
        <v>13</v>
      </c>
      <c r="H3" s="1" t="s">
        <v>14</v>
      </c>
      <c r="J3" s="27" t="s">
        <v>16</v>
      </c>
      <c r="K3" s="28">
        <f>G5-H5</f>
        <v>8.86666666666666</v>
      </c>
      <c r="M3" s="29" t="s">
        <v>16</v>
      </c>
      <c r="N3" s="28">
        <f>K3</f>
        <v>8.86666666666666</v>
      </c>
    </row>
    <row r="4" spans="1:14" ht="19.149999999999999" x14ac:dyDescent="0.7">
      <c r="A4">
        <v>73</v>
      </c>
      <c r="B4">
        <v>43</v>
      </c>
      <c r="D4" s="30">
        <f>_xlfn.T.TEST(A4:A48,B4:B48,1,3)</f>
        <v>1.8761235219946258E-3</v>
      </c>
      <c r="F4" s="25" t="s">
        <v>0</v>
      </c>
      <c r="G4">
        <f>COUNT(A4:A48)</f>
        <v>45</v>
      </c>
      <c r="H4">
        <f>COUNT(B4:B48)</f>
        <v>45</v>
      </c>
      <c r="J4" s="18" t="s">
        <v>30</v>
      </c>
      <c r="K4" s="14">
        <f>G6^2/G4</f>
        <v>4.8722109988776579</v>
      </c>
      <c r="M4" s="11" t="s">
        <v>23</v>
      </c>
      <c r="N4">
        <f>N3/SQRT(G6^2/G4+H6^2/H4)</f>
        <v>2.9784225683065633</v>
      </c>
    </row>
    <row r="5" spans="1:14" ht="19.149999999999999" x14ac:dyDescent="0.7">
      <c r="A5">
        <v>49</v>
      </c>
      <c r="B5">
        <v>53</v>
      </c>
      <c r="F5" s="25" t="s">
        <v>7</v>
      </c>
      <c r="G5" s="15">
        <f>AVERAGE(A4:A48)</f>
        <v>64.977777777777774</v>
      </c>
      <c r="H5" s="15">
        <f>AVERAGE(B4:B48)</f>
        <v>56.111111111111114</v>
      </c>
      <c r="J5" s="18" t="s">
        <v>31</v>
      </c>
      <c r="K5" s="14">
        <f>H6^2/H4</f>
        <v>3.9901234567901196</v>
      </c>
      <c r="M5" s="11" t="s">
        <v>25</v>
      </c>
      <c r="N5">
        <f>ROUND((G6^2/G4+H6^2/H4)^2/((G6^4/(G4^2*(G4-1))+(H6^4/(H4^2*(H4-1))))),0)</f>
        <v>87</v>
      </c>
    </row>
    <row r="6" spans="1:14" x14ac:dyDescent="0.7">
      <c r="A6">
        <v>51</v>
      </c>
      <c r="B6">
        <v>29</v>
      </c>
      <c r="F6" s="26" t="s">
        <v>11</v>
      </c>
      <c r="G6" s="22">
        <f>_xlfn.STDEV.S(A4:A48)</f>
        <v>14.80707584060724</v>
      </c>
      <c r="H6" s="22">
        <f>_xlfn.STDEV.S(B4:B48)</f>
        <v>13.399834161494514</v>
      </c>
      <c r="J6" s="19" t="s">
        <v>18</v>
      </c>
      <c r="K6" s="14">
        <f>(K4+K5)^2/(K4^2/(G4-1)+K5^2/(H4-1))</f>
        <v>87.136765989616094</v>
      </c>
      <c r="M6" s="12" t="s">
        <v>8</v>
      </c>
      <c r="N6" s="31">
        <f>_xlfn.T.DIST.RT(N4,N5)</f>
        <v>1.8768403401643121E-3</v>
      </c>
    </row>
    <row r="7" spans="1:14" x14ac:dyDescent="0.7">
      <c r="A7">
        <v>61</v>
      </c>
      <c r="B7">
        <v>34</v>
      </c>
      <c r="J7" s="17"/>
      <c r="K7" s="10"/>
    </row>
    <row r="8" spans="1:14" x14ac:dyDescent="0.7">
      <c r="A8">
        <v>77</v>
      </c>
      <c r="B8">
        <v>61</v>
      </c>
      <c r="J8" s="24" t="s">
        <v>19</v>
      </c>
      <c r="K8" s="35">
        <v>0.05</v>
      </c>
    </row>
    <row r="9" spans="1:14" x14ac:dyDescent="0.7">
      <c r="A9">
        <v>61</v>
      </c>
      <c r="B9">
        <v>80</v>
      </c>
      <c r="J9" s="36" t="s">
        <v>20</v>
      </c>
      <c r="K9" s="32">
        <f>_xlfn.T.INV.2T(K8,K6)</f>
        <v>1.9876082815890745</v>
      </c>
    </row>
    <row r="10" spans="1:14" x14ac:dyDescent="0.7">
      <c r="A10">
        <v>29</v>
      </c>
      <c r="B10">
        <v>61</v>
      </c>
      <c r="J10" s="23" t="s">
        <v>21</v>
      </c>
      <c r="K10" s="37" t="str">
        <f>TEXT(K3-K9*SQRT(K4+K5),"0.00")&amp;"≦μD≦"&amp;TEXT(K3+K9*SQRT(K4+K5),"0.00")</f>
        <v>2.95≦μD≦14.78</v>
      </c>
    </row>
    <row r="11" spans="1:14" x14ac:dyDescent="0.7">
      <c r="A11">
        <v>70</v>
      </c>
      <c r="B11">
        <v>35</v>
      </c>
    </row>
    <row r="12" spans="1:14" x14ac:dyDescent="0.7">
      <c r="A12">
        <v>83</v>
      </c>
      <c r="B12">
        <v>63</v>
      </c>
      <c r="J12" s="33" t="s">
        <v>24</v>
      </c>
      <c r="K12" s="34">
        <f>ABS(G5-H5)/SQRT((G6^2+H6^2)/2)</f>
        <v>0.62790661001981174</v>
      </c>
    </row>
    <row r="13" spans="1:14" x14ac:dyDescent="0.7">
      <c r="A13">
        <v>72</v>
      </c>
      <c r="B13">
        <v>68</v>
      </c>
    </row>
    <row r="14" spans="1:14" x14ac:dyDescent="0.7">
      <c r="A14">
        <v>56</v>
      </c>
      <c r="B14">
        <v>45</v>
      </c>
    </row>
    <row r="15" spans="1:14" x14ac:dyDescent="0.7">
      <c r="A15">
        <v>79</v>
      </c>
      <c r="B15">
        <v>63</v>
      </c>
    </row>
    <row r="16" spans="1:14" x14ac:dyDescent="0.7">
      <c r="A16">
        <v>65</v>
      </c>
      <c r="B16">
        <v>63</v>
      </c>
    </row>
    <row r="17" spans="1:2" x14ac:dyDescent="0.7">
      <c r="A17">
        <v>60</v>
      </c>
      <c r="B17">
        <v>53</v>
      </c>
    </row>
    <row r="18" spans="1:2" x14ac:dyDescent="0.7">
      <c r="A18">
        <v>55</v>
      </c>
      <c r="B18">
        <v>71</v>
      </c>
    </row>
    <row r="19" spans="1:2" x14ac:dyDescent="0.7">
      <c r="A19">
        <v>77</v>
      </c>
      <c r="B19">
        <v>65</v>
      </c>
    </row>
    <row r="20" spans="1:2" x14ac:dyDescent="0.7">
      <c r="A20">
        <v>53</v>
      </c>
      <c r="B20">
        <v>72</v>
      </c>
    </row>
    <row r="21" spans="1:2" x14ac:dyDescent="0.7">
      <c r="A21">
        <v>73</v>
      </c>
      <c r="B21">
        <v>63</v>
      </c>
    </row>
    <row r="22" spans="1:2" x14ac:dyDescent="0.7">
      <c r="A22">
        <v>54</v>
      </c>
      <c r="B22">
        <v>43</v>
      </c>
    </row>
    <row r="23" spans="1:2" x14ac:dyDescent="0.7">
      <c r="A23">
        <v>82</v>
      </c>
      <c r="B23">
        <v>52</v>
      </c>
    </row>
    <row r="24" spans="1:2" x14ac:dyDescent="0.7">
      <c r="A24">
        <v>52</v>
      </c>
      <c r="B24">
        <v>44</v>
      </c>
    </row>
    <row r="25" spans="1:2" x14ac:dyDescent="0.7">
      <c r="A25">
        <v>81</v>
      </c>
      <c r="B25">
        <v>69</v>
      </c>
    </row>
    <row r="26" spans="1:2" x14ac:dyDescent="0.7">
      <c r="A26">
        <v>44</v>
      </c>
      <c r="B26">
        <v>56</v>
      </c>
    </row>
    <row r="27" spans="1:2" x14ac:dyDescent="0.7">
      <c r="A27">
        <v>70</v>
      </c>
      <c r="B27">
        <v>68</v>
      </c>
    </row>
    <row r="28" spans="1:2" x14ac:dyDescent="0.7">
      <c r="A28">
        <v>47</v>
      </c>
      <c r="B28">
        <v>70</v>
      </c>
    </row>
    <row r="29" spans="1:2" x14ac:dyDescent="0.7">
      <c r="A29">
        <v>55</v>
      </c>
      <c r="B29">
        <v>33</v>
      </c>
    </row>
    <row r="30" spans="1:2" x14ac:dyDescent="0.7">
      <c r="A30">
        <v>70</v>
      </c>
      <c r="B30">
        <v>75</v>
      </c>
    </row>
    <row r="31" spans="1:2" x14ac:dyDescent="0.7">
      <c r="A31">
        <v>58</v>
      </c>
      <c r="B31">
        <v>52</v>
      </c>
    </row>
    <row r="32" spans="1:2" x14ac:dyDescent="0.7">
      <c r="A32">
        <v>74</v>
      </c>
      <c r="B32">
        <v>66</v>
      </c>
    </row>
    <row r="33" spans="1:2" x14ac:dyDescent="0.7">
      <c r="A33">
        <v>82</v>
      </c>
      <c r="B33">
        <v>73</v>
      </c>
    </row>
    <row r="34" spans="1:2" x14ac:dyDescent="0.7">
      <c r="A34">
        <v>67</v>
      </c>
      <c r="B34">
        <v>35</v>
      </c>
    </row>
    <row r="35" spans="1:2" x14ac:dyDescent="0.7">
      <c r="A35">
        <v>82</v>
      </c>
      <c r="B35">
        <v>67</v>
      </c>
    </row>
    <row r="36" spans="1:2" x14ac:dyDescent="0.7">
      <c r="A36">
        <v>35</v>
      </c>
      <c r="B36">
        <v>63</v>
      </c>
    </row>
    <row r="37" spans="1:2" x14ac:dyDescent="0.7">
      <c r="A37">
        <v>64</v>
      </c>
      <c r="B37">
        <v>57</v>
      </c>
    </row>
    <row r="38" spans="1:2" x14ac:dyDescent="0.7">
      <c r="A38">
        <v>82</v>
      </c>
      <c r="B38">
        <v>52</v>
      </c>
    </row>
    <row r="39" spans="1:2" x14ac:dyDescent="0.7">
      <c r="A39">
        <v>52</v>
      </c>
      <c r="B39">
        <v>45</v>
      </c>
    </row>
    <row r="40" spans="1:2" x14ac:dyDescent="0.7">
      <c r="A40">
        <v>64</v>
      </c>
      <c r="B40">
        <v>51</v>
      </c>
    </row>
    <row r="41" spans="1:2" x14ac:dyDescent="0.7">
      <c r="A41">
        <v>44</v>
      </c>
      <c r="B41">
        <v>45</v>
      </c>
    </row>
    <row r="42" spans="1:2" x14ac:dyDescent="0.7">
      <c r="A42">
        <v>70</v>
      </c>
      <c r="B42">
        <v>48</v>
      </c>
    </row>
    <row r="43" spans="1:2" x14ac:dyDescent="0.7">
      <c r="A43">
        <v>88</v>
      </c>
      <c r="B43">
        <v>44</v>
      </c>
    </row>
    <row r="44" spans="1:2" x14ac:dyDescent="0.7">
      <c r="A44">
        <v>50</v>
      </c>
      <c r="B44">
        <v>59</v>
      </c>
    </row>
    <row r="45" spans="1:2" x14ac:dyDescent="0.7">
      <c r="A45">
        <v>79</v>
      </c>
      <c r="B45">
        <v>38</v>
      </c>
    </row>
    <row r="46" spans="1:2" x14ac:dyDescent="0.7">
      <c r="A46">
        <v>59</v>
      </c>
      <c r="B46">
        <v>56</v>
      </c>
    </row>
    <row r="47" spans="1:2" x14ac:dyDescent="0.7">
      <c r="A47">
        <v>77</v>
      </c>
      <c r="B47">
        <v>57</v>
      </c>
    </row>
    <row r="48" spans="1:2" x14ac:dyDescent="0.7">
      <c r="A48" s="4">
        <v>98</v>
      </c>
      <c r="B48" s="4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484B-F142-472A-9760-F2E9F2FC9A8A}">
  <dimension ref="A1:E36"/>
  <sheetViews>
    <sheetView workbookViewId="0">
      <selection activeCell="D4" sqref="D4"/>
    </sheetView>
  </sheetViews>
  <sheetFormatPr defaultRowHeight="17.649999999999999" x14ac:dyDescent="0.7"/>
  <cols>
    <col min="1" max="1" width="9" customWidth="1"/>
  </cols>
  <sheetData>
    <row r="1" spans="1:5" x14ac:dyDescent="0.7">
      <c r="A1" s="9" t="s">
        <v>26</v>
      </c>
      <c r="B1" s="9"/>
      <c r="C1" s="9"/>
      <c r="D1" s="9"/>
    </row>
    <row r="3" spans="1:5" x14ac:dyDescent="0.7">
      <c r="A3" s="1" t="s">
        <v>27</v>
      </c>
      <c r="B3" s="1" t="s">
        <v>28</v>
      </c>
      <c r="D3" s="5" t="s">
        <v>8</v>
      </c>
    </row>
    <row r="4" spans="1:5" x14ac:dyDescent="0.7">
      <c r="A4">
        <v>53</v>
      </c>
      <c r="B4">
        <v>49</v>
      </c>
      <c r="D4" s="30"/>
      <c r="E4" t="s">
        <v>44</v>
      </c>
    </row>
    <row r="5" spans="1:5" x14ac:dyDescent="0.7">
      <c r="A5">
        <v>47</v>
      </c>
      <c r="B5">
        <v>56</v>
      </c>
    </row>
    <row r="6" spans="1:5" x14ac:dyDescent="0.7">
      <c r="A6">
        <v>62</v>
      </c>
      <c r="B6">
        <v>54</v>
      </c>
    </row>
    <row r="7" spans="1:5" x14ac:dyDescent="0.7">
      <c r="A7">
        <v>54</v>
      </c>
      <c r="B7">
        <v>52</v>
      </c>
    </row>
    <row r="8" spans="1:5" x14ac:dyDescent="0.7">
      <c r="A8">
        <v>56</v>
      </c>
      <c r="B8">
        <v>44</v>
      </c>
    </row>
    <row r="9" spans="1:5" x14ac:dyDescent="0.7">
      <c r="A9">
        <v>57</v>
      </c>
      <c r="B9">
        <v>68</v>
      </c>
    </row>
    <row r="10" spans="1:5" x14ac:dyDescent="0.7">
      <c r="A10">
        <v>69</v>
      </c>
      <c r="B10">
        <v>74</v>
      </c>
    </row>
    <row r="11" spans="1:5" x14ac:dyDescent="0.7">
      <c r="A11">
        <v>88</v>
      </c>
      <c r="B11">
        <v>95</v>
      </c>
    </row>
    <row r="12" spans="1:5" x14ac:dyDescent="0.7">
      <c r="A12">
        <v>59</v>
      </c>
      <c r="B12">
        <v>61</v>
      </c>
    </row>
    <row r="13" spans="1:5" x14ac:dyDescent="0.7">
      <c r="A13">
        <v>72</v>
      </c>
      <c r="B13">
        <v>70</v>
      </c>
    </row>
    <row r="14" spans="1:5" x14ac:dyDescent="0.7">
      <c r="A14">
        <v>53</v>
      </c>
      <c r="B14">
        <v>67</v>
      </c>
    </row>
    <row r="15" spans="1:5" x14ac:dyDescent="0.7">
      <c r="A15">
        <v>40</v>
      </c>
      <c r="B15">
        <v>37</v>
      </c>
    </row>
    <row r="16" spans="1:5" x14ac:dyDescent="0.7">
      <c r="A16">
        <v>66</v>
      </c>
      <c r="B16">
        <v>76</v>
      </c>
    </row>
    <row r="17" spans="1:2" x14ac:dyDescent="0.7">
      <c r="A17">
        <v>70</v>
      </c>
      <c r="B17">
        <v>62</v>
      </c>
    </row>
    <row r="18" spans="1:2" x14ac:dyDescent="0.7">
      <c r="A18">
        <v>58</v>
      </c>
      <c r="B18">
        <v>75</v>
      </c>
    </row>
    <row r="19" spans="1:2" x14ac:dyDescent="0.7">
      <c r="A19">
        <v>52</v>
      </c>
      <c r="B19">
        <v>50</v>
      </c>
    </row>
    <row r="20" spans="1:2" x14ac:dyDescent="0.7">
      <c r="A20">
        <v>80</v>
      </c>
      <c r="B20">
        <v>86</v>
      </c>
    </row>
    <row r="21" spans="1:2" x14ac:dyDescent="0.7">
      <c r="A21">
        <v>61</v>
      </c>
      <c r="B21">
        <v>54</v>
      </c>
    </row>
    <row r="22" spans="1:2" x14ac:dyDescent="0.7">
      <c r="A22">
        <v>84</v>
      </c>
      <c r="B22">
        <v>88</v>
      </c>
    </row>
    <row r="23" spans="1:2" x14ac:dyDescent="0.7">
      <c r="A23">
        <v>32</v>
      </c>
      <c r="B23">
        <v>47</v>
      </c>
    </row>
    <row r="24" spans="1:2" x14ac:dyDescent="0.7">
      <c r="A24">
        <v>57</v>
      </c>
      <c r="B24">
        <v>59</v>
      </c>
    </row>
    <row r="25" spans="1:2" x14ac:dyDescent="0.7">
      <c r="A25">
        <v>61</v>
      </c>
      <c r="B25">
        <v>66</v>
      </c>
    </row>
    <row r="26" spans="1:2" x14ac:dyDescent="0.7">
      <c r="A26">
        <v>69</v>
      </c>
      <c r="B26">
        <v>74</v>
      </c>
    </row>
    <row r="27" spans="1:2" x14ac:dyDescent="0.7">
      <c r="A27">
        <v>39</v>
      </c>
      <c r="B27">
        <v>42</v>
      </c>
    </row>
    <row r="28" spans="1:2" x14ac:dyDescent="0.7">
      <c r="A28">
        <v>63</v>
      </c>
      <c r="B28">
        <v>70</v>
      </c>
    </row>
    <row r="29" spans="1:2" x14ac:dyDescent="0.7">
      <c r="A29">
        <v>74</v>
      </c>
      <c r="B29">
        <v>54</v>
      </c>
    </row>
    <row r="30" spans="1:2" x14ac:dyDescent="0.7">
      <c r="A30">
        <v>61</v>
      </c>
      <c r="B30">
        <v>68</v>
      </c>
    </row>
    <row r="31" spans="1:2" x14ac:dyDescent="0.7">
      <c r="A31">
        <v>34</v>
      </c>
      <c r="B31">
        <v>31</v>
      </c>
    </row>
    <row r="32" spans="1:2" x14ac:dyDescent="0.7">
      <c r="A32">
        <v>55</v>
      </c>
      <c r="B32">
        <v>59</v>
      </c>
    </row>
    <row r="33" spans="1:2" x14ac:dyDescent="0.7">
      <c r="A33">
        <v>70</v>
      </c>
      <c r="B33">
        <v>66</v>
      </c>
    </row>
    <row r="34" spans="1:2" x14ac:dyDescent="0.7">
      <c r="A34">
        <v>84</v>
      </c>
      <c r="B34">
        <v>88</v>
      </c>
    </row>
    <row r="35" spans="1:2" x14ac:dyDescent="0.7">
      <c r="A35">
        <v>55</v>
      </c>
      <c r="B35">
        <v>67</v>
      </c>
    </row>
    <row r="36" spans="1:2" x14ac:dyDescent="0.7">
      <c r="A36" s="4">
        <v>65</v>
      </c>
      <c r="B36" s="4">
        <v>71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A50C-BA7B-4F25-BF97-8A531C021F31}">
  <dimension ref="A1:N36"/>
  <sheetViews>
    <sheetView workbookViewId="0">
      <selection activeCell="D4" sqref="D4"/>
    </sheetView>
  </sheetViews>
  <sheetFormatPr defaultRowHeight="17.649999999999999" x14ac:dyDescent="0.7"/>
  <cols>
    <col min="1" max="1" width="9" customWidth="1"/>
    <col min="6" max="6" width="12.8125" customWidth="1"/>
    <col min="10" max="10" width="12.375" customWidth="1"/>
    <col min="11" max="11" width="16" customWidth="1"/>
    <col min="14" max="14" width="10.0625" customWidth="1"/>
  </cols>
  <sheetData>
    <row r="1" spans="1:14" x14ac:dyDescent="0.7">
      <c r="A1" s="9" t="s">
        <v>26</v>
      </c>
      <c r="B1" s="9"/>
      <c r="C1" s="9"/>
      <c r="D1" s="9"/>
      <c r="F1" s="20" t="s">
        <v>22</v>
      </c>
      <c r="G1" s="20"/>
      <c r="H1" s="20"/>
      <c r="J1" s="16" t="s">
        <v>10</v>
      </c>
      <c r="K1" s="16"/>
      <c r="M1" s="13" t="s">
        <v>9</v>
      </c>
      <c r="N1" s="13"/>
    </row>
    <row r="3" spans="1:14" x14ac:dyDescent="0.7">
      <c r="A3" s="1" t="s">
        <v>27</v>
      </c>
      <c r="B3" s="1" t="s">
        <v>28</v>
      </c>
      <c r="D3" s="5" t="s">
        <v>8</v>
      </c>
      <c r="F3" s="21"/>
      <c r="G3" s="1" t="s">
        <v>27</v>
      </c>
      <c r="H3" s="1" t="s">
        <v>28</v>
      </c>
      <c r="J3" s="27" t="s">
        <v>16</v>
      </c>
      <c r="K3" s="28" cm="1">
        <f t="array" ref="K3">AVERAGE(B4:B36-A4:A36)</f>
        <v>2.4242424242424243</v>
      </c>
      <c r="M3" s="29" t="s">
        <v>16</v>
      </c>
      <c r="N3" s="28">
        <f>K3</f>
        <v>2.4242424242424243</v>
      </c>
    </row>
    <row r="4" spans="1:14" ht="19.149999999999999" x14ac:dyDescent="0.7">
      <c r="A4">
        <v>53</v>
      </c>
      <c r="B4">
        <v>49</v>
      </c>
      <c r="D4" s="30">
        <f>_xlfn.T.TEST(A4:A36,B4:B36,2,1)</f>
        <v>9.5565598149873823E-2</v>
      </c>
      <c r="F4" s="25" t="s">
        <v>0</v>
      </c>
      <c r="G4">
        <f>COUNT(A4:A48)</f>
        <v>33</v>
      </c>
      <c r="H4">
        <f>COUNT(B4:B48)</f>
        <v>33</v>
      </c>
      <c r="J4" s="18" t="s">
        <v>29</v>
      </c>
      <c r="K4" s="14" cm="1">
        <f t="array" ref="K4">_xlfn.VAR.S(A4:A36-B4:B36)/G4</f>
        <v>1.992481634527089</v>
      </c>
      <c r="M4" s="11" t="s">
        <v>23</v>
      </c>
      <c r="N4">
        <f>N3/SQRT(K4)</f>
        <v>1.717429362264312</v>
      </c>
    </row>
    <row r="5" spans="1:14" x14ac:dyDescent="0.7">
      <c r="A5">
        <v>47</v>
      </c>
      <c r="B5">
        <v>56</v>
      </c>
      <c r="F5" s="25" t="s">
        <v>7</v>
      </c>
      <c r="G5" s="15">
        <f>AVERAGE(A4:A48)</f>
        <v>60.606060606060609</v>
      </c>
      <c r="H5" s="15">
        <f>AVERAGE(B4:B48)</f>
        <v>63.030303030303031</v>
      </c>
      <c r="J5" s="19" t="s">
        <v>18</v>
      </c>
      <c r="K5" s="4">
        <f>G4-1</f>
        <v>32</v>
      </c>
      <c r="M5" s="11" t="s">
        <v>25</v>
      </c>
      <c r="N5">
        <f>K5</f>
        <v>32</v>
      </c>
    </row>
    <row r="6" spans="1:14" x14ac:dyDescent="0.7">
      <c r="A6">
        <v>62</v>
      </c>
      <c r="B6">
        <v>54</v>
      </c>
      <c r="F6" s="26" t="s">
        <v>11</v>
      </c>
      <c r="G6" s="22">
        <f>_xlfn.STDEV.S(A4:A48)</f>
        <v>13.532228645763121</v>
      </c>
      <c r="H6" s="22">
        <f>_xlfn.STDEV.S(B4:B48)</f>
        <v>14.99267497914575</v>
      </c>
      <c r="J6" s="17"/>
      <c r="K6" s="6"/>
      <c r="M6" s="12" t="s">
        <v>8</v>
      </c>
      <c r="N6" s="31">
        <f>_xlfn.T.DIST.2T(N4,N5)</f>
        <v>9.5565598149873407E-2</v>
      </c>
    </row>
    <row r="7" spans="1:14" x14ac:dyDescent="0.7">
      <c r="A7">
        <v>54</v>
      </c>
      <c r="B7">
        <v>52</v>
      </c>
      <c r="J7" s="24" t="s">
        <v>19</v>
      </c>
      <c r="K7" s="10">
        <v>0.05</v>
      </c>
    </row>
    <row r="8" spans="1:14" x14ac:dyDescent="0.7">
      <c r="A8">
        <v>56</v>
      </c>
      <c r="B8">
        <v>44</v>
      </c>
      <c r="J8" s="36" t="s">
        <v>20</v>
      </c>
      <c r="K8" s="32">
        <f>_xlfn.T.INV.2T(K7,K5)</f>
        <v>2.0369333434601011</v>
      </c>
    </row>
    <row r="9" spans="1:14" x14ac:dyDescent="0.7">
      <c r="A9">
        <v>57</v>
      </c>
      <c r="B9">
        <v>68</v>
      </c>
      <c r="J9" s="23" t="s">
        <v>21</v>
      </c>
      <c r="K9" s="7" t="str">
        <f>TEXT(K3-K8*SQRT(K4),"0.00")&amp;"≦μ≦"&amp;TEXT(K3+K8*SQRT(K4),"0.00")</f>
        <v>-0.45≦μ≦5.30</v>
      </c>
    </row>
    <row r="10" spans="1:14" x14ac:dyDescent="0.7">
      <c r="A10">
        <v>69</v>
      </c>
      <c r="B10">
        <v>74</v>
      </c>
    </row>
    <row r="11" spans="1:14" x14ac:dyDescent="0.7">
      <c r="A11">
        <v>88</v>
      </c>
      <c r="B11">
        <v>95</v>
      </c>
      <c r="J11" s="33" t="s">
        <v>24</v>
      </c>
      <c r="K11" s="34" cm="1">
        <f t="array" ref="K11">ABS(G5-H5)/_xlfn.STDEV.S(A4:A36-B4:B36)</f>
        <v>0.29896607765246014</v>
      </c>
    </row>
    <row r="12" spans="1:14" x14ac:dyDescent="0.7">
      <c r="A12">
        <v>59</v>
      </c>
      <c r="B12">
        <v>61</v>
      </c>
    </row>
    <row r="13" spans="1:14" x14ac:dyDescent="0.7">
      <c r="A13">
        <v>72</v>
      </c>
      <c r="B13">
        <v>70</v>
      </c>
    </row>
    <row r="14" spans="1:14" x14ac:dyDescent="0.7">
      <c r="A14">
        <v>53</v>
      </c>
      <c r="B14">
        <v>67</v>
      </c>
    </row>
    <row r="15" spans="1:14" x14ac:dyDescent="0.7">
      <c r="A15">
        <v>40</v>
      </c>
      <c r="B15">
        <v>37</v>
      </c>
    </row>
    <row r="16" spans="1:14" x14ac:dyDescent="0.7">
      <c r="A16">
        <v>66</v>
      </c>
      <c r="B16">
        <v>76</v>
      </c>
    </row>
    <row r="17" spans="1:2" x14ac:dyDescent="0.7">
      <c r="A17">
        <v>70</v>
      </c>
      <c r="B17">
        <v>62</v>
      </c>
    </row>
    <row r="18" spans="1:2" x14ac:dyDescent="0.7">
      <c r="A18">
        <v>58</v>
      </c>
      <c r="B18">
        <v>75</v>
      </c>
    </row>
    <row r="19" spans="1:2" x14ac:dyDescent="0.7">
      <c r="A19">
        <v>52</v>
      </c>
      <c r="B19">
        <v>50</v>
      </c>
    </row>
    <row r="20" spans="1:2" x14ac:dyDescent="0.7">
      <c r="A20">
        <v>80</v>
      </c>
      <c r="B20">
        <v>86</v>
      </c>
    </row>
    <row r="21" spans="1:2" x14ac:dyDescent="0.7">
      <c r="A21">
        <v>61</v>
      </c>
      <c r="B21">
        <v>54</v>
      </c>
    </row>
    <row r="22" spans="1:2" x14ac:dyDescent="0.7">
      <c r="A22">
        <v>84</v>
      </c>
      <c r="B22">
        <v>88</v>
      </c>
    </row>
    <row r="23" spans="1:2" x14ac:dyDescent="0.7">
      <c r="A23">
        <v>32</v>
      </c>
      <c r="B23">
        <v>47</v>
      </c>
    </row>
    <row r="24" spans="1:2" x14ac:dyDescent="0.7">
      <c r="A24">
        <v>57</v>
      </c>
      <c r="B24">
        <v>59</v>
      </c>
    </row>
    <row r="25" spans="1:2" x14ac:dyDescent="0.7">
      <c r="A25">
        <v>61</v>
      </c>
      <c r="B25">
        <v>66</v>
      </c>
    </row>
    <row r="26" spans="1:2" x14ac:dyDescent="0.7">
      <c r="A26">
        <v>69</v>
      </c>
      <c r="B26">
        <v>74</v>
      </c>
    </row>
    <row r="27" spans="1:2" x14ac:dyDescent="0.7">
      <c r="A27">
        <v>39</v>
      </c>
      <c r="B27">
        <v>42</v>
      </c>
    </row>
    <row r="28" spans="1:2" x14ac:dyDescent="0.7">
      <c r="A28">
        <v>63</v>
      </c>
      <c r="B28">
        <v>70</v>
      </c>
    </row>
    <row r="29" spans="1:2" x14ac:dyDescent="0.7">
      <c r="A29">
        <v>74</v>
      </c>
      <c r="B29">
        <v>54</v>
      </c>
    </row>
    <row r="30" spans="1:2" x14ac:dyDescent="0.7">
      <c r="A30">
        <v>61</v>
      </c>
      <c r="B30">
        <v>68</v>
      </c>
    </row>
    <row r="31" spans="1:2" x14ac:dyDescent="0.7">
      <c r="A31">
        <v>34</v>
      </c>
      <c r="B31">
        <v>31</v>
      </c>
    </row>
    <row r="32" spans="1:2" x14ac:dyDescent="0.7">
      <c r="A32">
        <v>55</v>
      </c>
      <c r="B32">
        <v>59</v>
      </c>
    </row>
    <row r="33" spans="1:2" x14ac:dyDescent="0.7">
      <c r="A33">
        <v>70</v>
      </c>
      <c r="B33">
        <v>66</v>
      </c>
    </row>
    <row r="34" spans="1:2" x14ac:dyDescent="0.7">
      <c r="A34">
        <v>84</v>
      </c>
      <c r="B34">
        <v>88</v>
      </c>
    </row>
    <row r="35" spans="1:2" x14ac:dyDescent="0.7">
      <c r="A35">
        <v>55</v>
      </c>
      <c r="B35">
        <v>67</v>
      </c>
    </row>
    <row r="36" spans="1:2" x14ac:dyDescent="0.7">
      <c r="A36" s="4">
        <v>65</v>
      </c>
      <c r="B36" s="4">
        <v>71</v>
      </c>
    </row>
  </sheetData>
  <phoneticPr fontId="1"/>
  <pageMargins left="0.7" right="0.7" top="0.75" bottom="0.75" header="0.3" footer="0.3"/>
  <pageSetup paperSize="9" orientation="portrait" r:id="rId1"/>
  <ignoredErrors>
    <ignoredError sqref="N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31C1-A70C-497E-811B-F1D9039DE904}">
  <sheetPr>
    <tabColor theme="8" tint="0.79998168889431442"/>
  </sheetPr>
  <dimension ref="A1:A6"/>
  <sheetViews>
    <sheetView workbookViewId="0"/>
  </sheetViews>
  <sheetFormatPr defaultRowHeight="17.649999999999999" x14ac:dyDescent="0.7"/>
  <sheetData>
    <row r="1" spans="1:1" ht="17.350000000000001" customHeight="1" x14ac:dyDescent="0.7">
      <c r="A1" s="45"/>
    </row>
    <row r="2" spans="1:1" ht="17.350000000000001" customHeight="1" x14ac:dyDescent="0.7">
      <c r="A2" s="46"/>
    </row>
    <row r="3" spans="1:1" ht="17.350000000000001" customHeight="1" x14ac:dyDescent="0.7">
      <c r="A3" s="46"/>
    </row>
    <row r="4" spans="1:1" ht="17.350000000000001" customHeight="1" x14ac:dyDescent="0.7"/>
    <row r="5" spans="1:1" ht="17.350000000000001" customHeight="1" x14ac:dyDescent="0.7"/>
    <row r="6" spans="1:1" ht="17.649999999999999" customHeight="1" x14ac:dyDescent="0.7"/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B456-9702-43D8-90F3-F6C0193BF2F2}">
  <dimension ref="A1:J48"/>
  <sheetViews>
    <sheetView workbookViewId="0">
      <selection activeCell="I3" sqref="I3"/>
    </sheetView>
  </sheetViews>
  <sheetFormatPr defaultRowHeight="17.649999999999999" x14ac:dyDescent="0.7"/>
  <cols>
    <col min="3" max="3" width="10.625" customWidth="1"/>
    <col min="4" max="4" width="14.6875" customWidth="1"/>
  </cols>
  <sheetData>
    <row r="1" spans="1:10" x14ac:dyDescent="0.7">
      <c r="A1" s="9" t="s">
        <v>37</v>
      </c>
      <c r="B1" s="9"/>
      <c r="C1" s="39"/>
      <c r="D1" s="20" t="s">
        <v>22</v>
      </c>
      <c r="E1" s="20"/>
      <c r="F1" s="20"/>
      <c r="H1" s="13" t="s">
        <v>9</v>
      </c>
      <c r="I1" s="13"/>
    </row>
    <row r="3" spans="1:10" x14ac:dyDescent="0.7">
      <c r="A3" s="1" t="s">
        <v>13</v>
      </c>
      <c r="B3" s="1" t="s">
        <v>14</v>
      </c>
      <c r="D3" s="21"/>
      <c r="E3" s="1" t="s">
        <v>13</v>
      </c>
      <c r="F3" s="1" t="s">
        <v>14</v>
      </c>
      <c r="H3" s="38" t="s">
        <v>34</v>
      </c>
      <c r="I3" s="35">
        <f>(E5-F5)/SQRT(E6^2/E4+F6^2/F4)</f>
        <v>2.9965292952445615</v>
      </c>
    </row>
    <row r="4" spans="1:10" x14ac:dyDescent="0.7">
      <c r="A4">
        <v>73</v>
      </c>
      <c r="B4">
        <v>43</v>
      </c>
      <c r="D4" s="25" t="s">
        <v>0</v>
      </c>
      <c r="E4">
        <f>COUNT(A4:A48)</f>
        <v>45</v>
      </c>
      <c r="F4">
        <f>COUNT(B4:B48)</f>
        <v>45</v>
      </c>
      <c r="H4" s="12" t="s">
        <v>8</v>
      </c>
      <c r="I4" s="31">
        <f>1-_xlfn.NORM.S.DIST(I3,TRUE)</f>
        <v>1.365359994199844E-3</v>
      </c>
      <c r="J4" t="s">
        <v>35</v>
      </c>
    </row>
    <row r="5" spans="1:10" x14ac:dyDescent="0.7">
      <c r="A5">
        <v>49</v>
      </c>
      <c r="B5">
        <v>53</v>
      </c>
      <c r="D5" s="25" t="s">
        <v>7</v>
      </c>
      <c r="E5" s="15">
        <f>AVERAGE(A4:A48)</f>
        <v>64.977777777777774</v>
      </c>
      <c r="F5" s="15">
        <f>AVERAGE(B4:B48)</f>
        <v>56.111111111111114</v>
      </c>
    </row>
    <row r="6" spans="1:10" x14ac:dyDescent="0.7">
      <c r="A6">
        <v>51</v>
      </c>
      <c r="B6">
        <v>29</v>
      </c>
      <c r="D6" s="26" t="s">
        <v>33</v>
      </c>
      <c r="E6" s="4">
        <v>15</v>
      </c>
      <c r="F6" s="4">
        <v>13</v>
      </c>
    </row>
    <row r="7" spans="1:10" x14ac:dyDescent="0.7">
      <c r="A7">
        <v>61</v>
      </c>
      <c r="B7">
        <v>34</v>
      </c>
    </row>
    <row r="8" spans="1:10" x14ac:dyDescent="0.7">
      <c r="A8">
        <v>77</v>
      </c>
      <c r="B8">
        <v>61</v>
      </c>
    </row>
    <row r="9" spans="1:10" x14ac:dyDescent="0.7">
      <c r="A9">
        <v>61</v>
      </c>
      <c r="B9">
        <v>80</v>
      </c>
    </row>
    <row r="10" spans="1:10" x14ac:dyDescent="0.7">
      <c r="A10">
        <v>29</v>
      </c>
      <c r="B10">
        <v>61</v>
      </c>
    </row>
    <row r="11" spans="1:10" x14ac:dyDescent="0.7">
      <c r="A11">
        <v>70</v>
      </c>
      <c r="B11">
        <v>35</v>
      </c>
    </row>
    <row r="12" spans="1:10" x14ac:dyDescent="0.7">
      <c r="A12">
        <v>83</v>
      </c>
      <c r="B12">
        <v>63</v>
      </c>
    </row>
    <row r="13" spans="1:10" x14ac:dyDescent="0.7">
      <c r="A13">
        <v>72</v>
      </c>
      <c r="B13">
        <v>68</v>
      </c>
    </row>
    <row r="14" spans="1:10" x14ac:dyDescent="0.7">
      <c r="A14">
        <v>56</v>
      </c>
      <c r="B14">
        <v>45</v>
      </c>
    </row>
    <row r="15" spans="1:10" x14ac:dyDescent="0.7">
      <c r="A15">
        <v>79</v>
      </c>
      <c r="B15">
        <v>63</v>
      </c>
    </row>
    <row r="16" spans="1:10" x14ac:dyDescent="0.7">
      <c r="A16">
        <v>65</v>
      </c>
      <c r="B16">
        <v>63</v>
      </c>
    </row>
    <row r="17" spans="1:2" x14ac:dyDescent="0.7">
      <c r="A17">
        <v>60</v>
      </c>
      <c r="B17">
        <v>53</v>
      </c>
    </row>
    <row r="18" spans="1:2" x14ac:dyDescent="0.7">
      <c r="A18">
        <v>55</v>
      </c>
      <c r="B18">
        <v>71</v>
      </c>
    </row>
    <row r="19" spans="1:2" x14ac:dyDescent="0.7">
      <c r="A19">
        <v>77</v>
      </c>
      <c r="B19">
        <v>65</v>
      </c>
    </row>
    <row r="20" spans="1:2" x14ac:dyDescent="0.7">
      <c r="A20">
        <v>53</v>
      </c>
      <c r="B20">
        <v>72</v>
      </c>
    </row>
    <row r="21" spans="1:2" x14ac:dyDescent="0.7">
      <c r="A21">
        <v>73</v>
      </c>
      <c r="B21">
        <v>63</v>
      </c>
    </row>
    <row r="22" spans="1:2" x14ac:dyDescent="0.7">
      <c r="A22">
        <v>54</v>
      </c>
      <c r="B22">
        <v>43</v>
      </c>
    </row>
    <row r="23" spans="1:2" x14ac:dyDescent="0.7">
      <c r="A23">
        <v>82</v>
      </c>
      <c r="B23">
        <v>52</v>
      </c>
    </row>
    <row r="24" spans="1:2" x14ac:dyDescent="0.7">
      <c r="A24">
        <v>52</v>
      </c>
      <c r="B24">
        <v>44</v>
      </c>
    </row>
    <row r="25" spans="1:2" x14ac:dyDescent="0.7">
      <c r="A25">
        <v>81</v>
      </c>
      <c r="B25">
        <v>69</v>
      </c>
    </row>
    <row r="26" spans="1:2" x14ac:dyDescent="0.7">
      <c r="A26">
        <v>44</v>
      </c>
      <c r="B26">
        <v>56</v>
      </c>
    </row>
    <row r="27" spans="1:2" x14ac:dyDescent="0.7">
      <c r="A27">
        <v>70</v>
      </c>
      <c r="B27">
        <v>68</v>
      </c>
    </row>
    <row r="28" spans="1:2" x14ac:dyDescent="0.7">
      <c r="A28">
        <v>47</v>
      </c>
      <c r="B28">
        <v>70</v>
      </c>
    </row>
    <row r="29" spans="1:2" x14ac:dyDescent="0.7">
      <c r="A29">
        <v>55</v>
      </c>
      <c r="B29">
        <v>33</v>
      </c>
    </row>
    <row r="30" spans="1:2" x14ac:dyDescent="0.7">
      <c r="A30">
        <v>70</v>
      </c>
      <c r="B30">
        <v>75</v>
      </c>
    </row>
    <row r="31" spans="1:2" x14ac:dyDescent="0.7">
      <c r="A31">
        <v>58</v>
      </c>
      <c r="B31">
        <v>52</v>
      </c>
    </row>
    <row r="32" spans="1:2" x14ac:dyDescent="0.7">
      <c r="A32">
        <v>74</v>
      </c>
      <c r="B32">
        <v>66</v>
      </c>
    </row>
    <row r="33" spans="1:2" x14ac:dyDescent="0.7">
      <c r="A33">
        <v>82</v>
      </c>
      <c r="B33">
        <v>73</v>
      </c>
    </row>
    <row r="34" spans="1:2" x14ac:dyDescent="0.7">
      <c r="A34">
        <v>67</v>
      </c>
      <c r="B34">
        <v>35</v>
      </c>
    </row>
    <row r="35" spans="1:2" x14ac:dyDescent="0.7">
      <c r="A35">
        <v>82</v>
      </c>
      <c r="B35">
        <v>67</v>
      </c>
    </row>
    <row r="36" spans="1:2" x14ac:dyDescent="0.7">
      <c r="A36">
        <v>35</v>
      </c>
      <c r="B36">
        <v>63</v>
      </c>
    </row>
    <row r="37" spans="1:2" x14ac:dyDescent="0.7">
      <c r="A37">
        <v>64</v>
      </c>
      <c r="B37">
        <v>57</v>
      </c>
    </row>
    <row r="38" spans="1:2" x14ac:dyDescent="0.7">
      <c r="A38">
        <v>82</v>
      </c>
      <c r="B38">
        <v>52</v>
      </c>
    </row>
    <row r="39" spans="1:2" x14ac:dyDescent="0.7">
      <c r="A39">
        <v>52</v>
      </c>
      <c r="B39">
        <v>45</v>
      </c>
    </row>
    <row r="40" spans="1:2" x14ac:dyDescent="0.7">
      <c r="A40">
        <v>64</v>
      </c>
      <c r="B40">
        <v>51</v>
      </c>
    </row>
    <row r="41" spans="1:2" x14ac:dyDescent="0.7">
      <c r="A41">
        <v>44</v>
      </c>
      <c r="B41">
        <v>45</v>
      </c>
    </row>
    <row r="42" spans="1:2" x14ac:dyDescent="0.7">
      <c r="A42">
        <v>70</v>
      </c>
      <c r="B42">
        <v>48</v>
      </c>
    </row>
    <row r="43" spans="1:2" x14ac:dyDescent="0.7">
      <c r="A43">
        <v>88</v>
      </c>
      <c r="B43">
        <v>44</v>
      </c>
    </row>
    <row r="44" spans="1:2" x14ac:dyDescent="0.7">
      <c r="A44">
        <v>50</v>
      </c>
      <c r="B44">
        <v>59</v>
      </c>
    </row>
    <row r="45" spans="1:2" x14ac:dyDescent="0.7">
      <c r="A45">
        <v>79</v>
      </c>
      <c r="B45">
        <v>38</v>
      </c>
    </row>
    <row r="46" spans="1:2" x14ac:dyDescent="0.7">
      <c r="A46">
        <v>59</v>
      </c>
      <c r="B46">
        <v>56</v>
      </c>
    </row>
    <row r="47" spans="1:2" x14ac:dyDescent="0.7">
      <c r="A47">
        <v>77</v>
      </c>
      <c r="B47">
        <v>57</v>
      </c>
    </row>
    <row r="48" spans="1:2" x14ac:dyDescent="0.7">
      <c r="A48" s="4">
        <v>98</v>
      </c>
      <c r="B48" s="4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1246-406E-456E-8168-485E4C3AD164}">
  <dimension ref="A1:I36"/>
  <sheetViews>
    <sheetView workbookViewId="0">
      <selection activeCell="H3" sqref="H3"/>
    </sheetView>
  </sheetViews>
  <sheetFormatPr defaultRowHeight="17.649999999999999" x14ac:dyDescent="0.7"/>
  <cols>
    <col min="3" max="3" width="20.375" customWidth="1"/>
    <col min="4" max="4" width="18.6875" customWidth="1"/>
  </cols>
  <sheetData>
    <row r="1" spans="1:9" x14ac:dyDescent="0.7">
      <c r="A1" s="9" t="s">
        <v>38</v>
      </c>
      <c r="B1" s="9"/>
      <c r="C1" s="39"/>
      <c r="D1" s="20" t="s">
        <v>22</v>
      </c>
      <c r="E1" s="20"/>
      <c r="G1" s="13" t="s">
        <v>9</v>
      </c>
      <c r="H1" s="13"/>
    </row>
    <row r="3" spans="1:9" x14ac:dyDescent="0.7">
      <c r="A3" s="1" t="s">
        <v>27</v>
      </c>
      <c r="B3" s="1" t="s">
        <v>28</v>
      </c>
      <c r="D3" s="21"/>
      <c r="E3" s="1" t="s">
        <v>36</v>
      </c>
      <c r="G3" s="38" t="s">
        <v>34</v>
      </c>
      <c r="H3" s="35">
        <f>ABS(E5/(E6/SQRT(E4)))</f>
        <v>1.7407765595569782</v>
      </c>
    </row>
    <row r="4" spans="1:9" x14ac:dyDescent="0.7">
      <c r="A4">
        <v>53</v>
      </c>
      <c r="B4">
        <v>49</v>
      </c>
      <c r="D4" s="25" t="s">
        <v>0</v>
      </c>
      <c r="E4">
        <f>COUNT(A4:A36)</f>
        <v>33</v>
      </c>
      <c r="G4" s="12" t="s">
        <v>8</v>
      </c>
      <c r="H4" s="31">
        <f>2*(1-_xlfn.NORM.S.DIST(H3,TRUE))</f>
        <v>8.172275229865944E-2</v>
      </c>
      <c r="I4" t="s">
        <v>40</v>
      </c>
    </row>
    <row r="5" spans="1:9" x14ac:dyDescent="0.7">
      <c r="A5">
        <v>47</v>
      </c>
      <c r="B5">
        <v>56</v>
      </c>
      <c r="D5" s="25" t="s">
        <v>39</v>
      </c>
      <c r="E5" s="8" cm="1">
        <f t="array" ref="E5">AVERAGE(A4:A36-B4:B36)</f>
        <v>-2.4242424242424243</v>
      </c>
    </row>
    <row r="6" spans="1:9" x14ac:dyDescent="0.7">
      <c r="A6">
        <v>62</v>
      </c>
      <c r="B6">
        <v>54</v>
      </c>
      <c r="D6" s="26" t="s">
        <v>41</v>
      </c>
      <c r="E6" s="4">
        <v>8</v>
      </c>
    </row>
    <row r="7" spans="1:9" x14ac:dyDescent="0.7">
      <c r="A7">
        <v>54</v>
      </c>
      <c r="B7">
        <v>52</v>
      </c>
    </row>
    <row r="8" spans="1:9" x14ac:dyDescent="0.7">
      <c r="A8">
        <v>56</v>
      </c>
      <c r="B8">
        <v>44</v>
      </c>
    </row>
    <row r="9" spans="1:9" x14ac:dyDescent="0.7">
      <c r="A9">
        <v>57</v>
      </c>
      <c r="B9">
        <v>68</v>
      </c>
    </row>
    <row r="10" spans="1:9" x14ac:dyDescent="0.7">
      <c r="A10">
        <v>69</v>
      </c>
      <c r="B10">
        <v>74</v>
      </c>
    </row>
    <row r="11" spans="1:9" x14ac:dyDescent="0.7">
      <c r="A11">
        <v>88</v>
      </c>
      <c r="B11">
        <v>95</v>
      </c>
    </row>
    <row r="12" spans="1:9" x14ac:dyDescent="0.7">
      <c r="A12">
        <v>59</v>
      </c>
      <c r="B12">
        <v>61</v>
      </c>
    </row>
    <row r="13" spans="1:9" x14ac:dyDescent="0.7">
      <c r="A13">
        <v>72</v>
      </c>
      <c r="B13">
        <v>70</v>
      </c>
    </row>
    <row r="14" spans="1:9" x14ac:dyDescent="0.7">
      <c r="A14">
        <v>53</v>
      </c>
      <c r="B14">
        <v>67</v>
      </c>
    </row>
    <row r="15" spans="1:9" x14ac:dyDescent="0.7">
      <c r="A15">
        <v>40</v>
      </c>
      <c r="B15">
        <v>37</v>
      </c>
    </row>
    <row r="16" spans="1:9" x14ac:dyDescent="0.7">
      <c r="A16">
        <v>66</v>
      </c>
      <c r="B16">
        <v>76</v>
      </c>
    </row>
    <row r="17" spans="1:2" x14ac:dyDescent="0.7">
      <c r="A17">
        <v>70</v>
      </c>
      <c r="B17">
        <v>62</v>
      </c>
    </row>
    <row r="18" spans="1:2" x14ac:dyDescent="0.7">
      <c r="A18">
        <v>58</v>
      </c>
      <c r="B18">
        <v>75</v>
      </c>
    </row>
    <row r="19" spans="1:2" x14ac:dyDescent="0.7">
      <c r="A19">
        <v>52</v>
      </c>
      <c r="B19">
        <v>50</v>
      </c>
    </row>
    <row r="20" spans="1:2" x14ac:dyDescent="0.7">
      <c r="A20">
        <v>80</v>
      </c>
      <c r="B20">
        <v>86</v>
      </c>
    </row>
    <row r="21" spans="1:2" x14ac:dyDescent="0.7">
      <c r="A21">
        <v>61</v>
      </c>
      <c r="B21">
        <v>54</v>
      </c>
    </row>
    <row r="22" spans="1:2" x14ac:dyDescent="0.7">
      <c r="A22">
        <v>84</v>
      </c>
      <c r="B22">
        <v>88</v>
      </c>
    </row>
    <row r="23" spans="1:2" x14ac:dyDescent="0.7">
      <c r="A23">
        <v>32</v>
      </c>
      <c r="B23">
        <v>47</v>
      </c>
    </row>
    <row r="24" spans="1:2" x14ac:dyDescent="0.7">
      <c r="A24">
        <v>57</v>
      </c>
      <c r="B24">
        <v>59</v>
      </c>
    </row>
    <row r="25" spans="1:2" x14ac:dyDescent="0.7">
      <c r="A25">
        <v>61</v>
      </c>
      <c r="B25">
        <v>66</v>
      </c>
    </row>
    <row r="26" spans="1:2" x14ac:dyDescent="0.7">
      <c r="A26">
        <v>69</v>
      </c>
      <c r="B26">
        <v>74</v>
      </c>
    </row>
    <row r="27" spans="1:2" x14ac:dyDescent="0.7">
      <c r="A27">
        <v>39</v>
      </c>
      <c r="B27">
        <v>42</v>
      </c>
    </row>
    <row r="28" spans="1:2" x14ac:dyDescent="0.7">
      <c r="A28">
        <v>63</v>
      </c>
      <c r="B28">
        <v>70</v>
      </c>
    </row>
    <row r="29" spans="1:2" x14ac:dyDescent="0.7">
      <c r="A29">
        <v>74</v>
      </c>
      <c r="B29">
        <v>54</v>
      </c>
    </row>
    <row r="30" spans="1:2" x14ac:dyDescent="0.7">
      <c r="A30">
        <v>61</v>
      </c>
      <c r="B30">
        <v>68</v>
      </c>
    </row>
    <row r="31" spans="1:2" x14ac:dyDescent="0.7">
      <c r="A31">
        <v>34</v>
      </c>
      <c r="B31">
        <v>31</v>
      </c>
    </row>
    <row r="32" spans="1:2" x14ac:dyDescent="0.7">
      <c r="A32">
        <v>55</v>
      </c>
      <c r="B32">
        <v>59</v>
      </c>
    </row>
    <row r="33" spans="1:2" x14ac:dyDescent="0.7">
      <c r="A33">
        <v>70</v>
      </c>
      <c r="B33">
        <v>66</v>
      </c>
    </row>
    <row r="34" spans="1:2" x14ac:dyDescent="0.7">
      <c r="A34">
        <v>84</v>
      </c>
      <c r="B34">
        <v>88</v>
      </c>
    </row>
    <row r="35" spans="1:2" x14ac:dyDescent="0.7">
      <c r="A35">
        <v>55</v>
      </c>
      <c r="B35">
        <v>67</v>
      </c>
    </row>
    <row r="36" spans="1:2" x14ac:dyDescent="0.7">
      <c r="A36" s="4">
        <v>65</v>
      </c>
      <c r="B36" s="4">
        <v>71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A5D8-759E-430C-9BDA-DA301888E9BA}">
  <dimension ref="A1:I6"/>
  <sheetViews>
    <sheetView workbookViewId="0">
      <selection activeCell="E4" sqref="E4"/>
    </sheetView>
  </sheetViews>
  <sheetFormatPr defaultRowHeight="17.649999999999999" x14ac:dyDescent="0.7"/>
  <cols>
    <col min="1" max="2" width="9" customWidth="1"/>
    <col min="4" max="4" width="12.5" customWidth="1"/>
    <col min="8" max="8" width="9" customWidth="1"/>
  </cols>
  <sheetData>
    <row r="1" spans="1:9" x14ac:dyDescent="0.7">
      <c r="A1" s="2" t="s">
        <v>45</v>
      </c>
      <c r="B1" s="3"/>
      <c r="C1" s="3"/>
      <c r="D1" s="3"/>
      <c r="E1" s="3"/>
      <c r="F1" s="3"/>
      <c r="G1" s="3"/>
      <c r="H1" s="3"/>
    </row>
    <row r="3" spans="1:9" x14ac:dyDescent="0.7">
      <c r="A3" s="1" t="s">
        <v>1</v>
      </c>
      <c r="B3" s="1" t="s">
        <v>2</v>
      </c>
      <c r="D3" s="33" t="s">
        <v>1</v>
      </c>
      <c r="E3" s="33" t="s">
        <v>2</v>
      </c>
      <c r="G3" s="5" t="s">
        <v>1</v>
      </c>
      <c r="H3" s="5" t="s">
        <v>2</v>
      </c>
    </row>
    <row r="4" spans="1:9" ht="19.149999999999999" x14ac:dyDescent="0.7">
      <c r="A4" s="42" t="s">
        <v>49</v>
      </c>
      <c r="B4">
        <v>65</v>
      </c>
      <c r="D4" s="42" t="s">
        <v>5</v>
      </c>
      <c r="E4" s="8">
        <f>ABS(B5-B4)/B6</f>
        <v>0.53333333333333333</v>
      </c>
      <c r="G4" s="42" t="s">
        <v>51</v>
      </c>
      <c r="H4" s="8">
        <f>_xlfn.NORM.S.INV(1-E5)</f>
        <v>1.6448536269514715</v>
      </c>
      <c r="I4" t="s">
        <v>48</v>
      </c>
    </row>
    <row r="5" spans="1:9" ht="19.149999999999999" x14ac:dyDescent="0.7">
      <c r="A5" s="42" t="s">
        <v>50</v>
      </c>
      <c r="B5">
        <v>57</v>
      </c>
      <c r="D5" s="42" t="s">
        <v>3</v>
      </c>
      <c r="E5">
        <v>0.05</v>
      </c>
      <c r="G5" s="42" t="s">
        <v>52</v>
      </c>
      <c r="H5" s="8">
        <f>_xlfn.NORM.S.INV(E6)</f>
        <v>0.84162123357291474</v>
      </c>
    </row>
    <row r="6" spans="1:9" x14ac:dyDescent="0.7">
      <c r="A6" s="43" t="s">
        <v>6</v>
      </c>
      <c r="B6" s="4">
        <v>15</v>
      </c>
      <c r="D6" s="43" t="s">
        <v>4</v>
      </c>
      <c r="E6" s="4">
        <v>0.8</v>
      </c>
      <c r="G6" s="43" t="s">
        <v>0</v>
      </c>
      <c r="H6" s="4">
        <f>ROUNDUP(2*((H4+H5)/E4)^2,0)</f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0D1D-2486-456E-9930-1A474E39F841}">
  <dimension ref="A1:I10"/>
  <sheetViews>
    <sheetView workbookViewId="0">
      <selection activeCell="E4" sqref="E4"/>
    </sheetView>
  </sheetViews>
  <sheetFormatPr defaultRowHeight="17.649999999999999" x14ac:dyDescent="0.7"/>
  <cols>
    <col min="1" max="1" width="9" customWidth="1"/>
    <col min="2" max="2" width="9.4375" bestFit="1" customWidth="1"/>
    <col min="4" max="4" width="12.5" customWidth="1"/>
    <col min="5" max="5" width="9" customWidth="1"/>
  </cols>
  <sheetData>
    <row r="1" spans="1:9" x14ac:dyDescent="0.7">
      <c r="A1" s="2" t="s">
        <v>46</v>
      </c>
      <c r="B1" s="3"/>
      <c r="C1" s="3"/>
      <c r="D1" s="3"/>
      <c r="E1" s="3"/>
      <c r="F1" s="3"/>
      <c r="G1" s="3"/>
      <c r="H1" s="3"/>
    </row>
    <row r="3" spans="1:9" x14ac:dyDescent="0.7">
      <c r="A3" s="1" t="s">
        <v>1</v>
      </c>
      <c r="B3" s="1" t="s">
        <v>2</v>
      </c>
      <c r="D3" s="33" t="s">
        <v>1</v>
      </c>
      <c r="E3" s="33" t="s">
        <v>2</v>
      </c>
      <c r="G3" s="5" t="s">
        <v>1</v>
      </c>
      <c r="H3" s="5" t="s">
        <v>2</v>
      </c>
    </row>
    <row r="4" spans="1:9" ht="19.149999999999999" x14ac:dyDescent="0.7">
      <c r="A4" s="42" t="s">
        <v>49</v>
      </c>
      <c r="B4">
        <v>65</v>
      </c>
      <c r="D4" s="42" t="s">
        <v>6</v>
      </c>
      <c r="E4" s="8">
        <f>SQRT((B6^2+B7^2)/2)</f>
        <v>14.035668847618199</v>
      </c>
      <c r="G4" s="42" t="s">
        <v>51</v>
      </c>
      <c r="H4" s="8">
        <f>_xlfn.NORM.S.INV(1-E6)</f>
        <v>1.6448536269514715</v>
      </c>
      <c r="I4" t="s">
        <v>48</v>
      </c>
    </row>
    <row r="5" spans="1:9" ht="19.149999999999999" x14ac:dyDescent="0.7">
      <c r="A5" s="42" t="s">
        <v>50</v>
      </c>
      <c r="B5">
        <v>57</v>
      </c>
      <c r="D5" s="42" t="s">
        <v>5</v>
      </c>
      <c r="E5" s="8">
        <f>(B4-B5)/E4</f>
        <v>0.5699763999032772</v>
      </c>
      <c r="G5" s="42" t="s">
        <v>52</v>
      </c>
      <c r="H5" s="8">
        <f>_xlfn.NORM.S.INV(E7)</f>
        <v>0.84162123357291474</v>
      </c>
    </row>
    <row r="6" spans="1:9" ht="19.149999999999999" x14ac:dyDescent="0.7">
      <c r="A6" s="42" t="s">
        <v>53</v>
      </c>
      <c r="B6">
        <v>13</v>
      </c>
      <c r="D6" s="42" t="s">
        <v>3</v>
      </c>
      <c r="E6">
        <v>0.05</v>
      </c>
      <c r="G6" s="42" t="s">
        <v>55</v>
      </c>
      <c r="H6" s="40">
        <f>ROUNDUP((H4+H5)^2*(1+1/B8)/E5^2,0)</f>
        <v>29</v>
      </c>
    </row>
    <row r="7" spans="1:9" ht="19.149999999999999" x14ac:dyDescent="0.7">
      <c r="A7" s="42" t="s">
        <v>54</v>
      </c>
      <c r="B7">
        <v>15</v>
      </c>
      <c r="D7" s="43" t="s">
        <v>4</v>
      </c>
      <c r="E7" s="4">
        <v>0.8</v>
      </c>
      <c r="G7" s="43" t="s">
        <v>56</v>
      </c>
      <c r="H7" s="4">
        <f>H6*B8</f>
        <v>58</v>
      </c>
    </row>
    <row r="8" spans="1:9" ht="19.149999999999999" x14ac:dyDescent="0.7">
      <c r="A8" s="43" t="s">
        <v>32</v>
      </c>
      <c r="B8" s="4">
        <v>2</v>
      </c>
      <c r="C8" s="41" t="s">
        <v>47</v>
      </c>
      <c r="D8" s="41"/>
      <c r="E8" s="41"/>
      <c r="F8" s="41"/>
    </row>
    <row r="10" spans="1:9" ht="19.149999999999999" x14ac:dyDescent="0.7">
      <c r="A10" s="44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49A7-DB33-465C-8F9F-B6F8A8184F51}">
  <dimension ref="A1:I6"/>
  <sheetViews>
    <sheetView workbookViewId="0">
      <selection activeCell="E4" sqref="E4"/>
    </sheetView>
  </sheetViews>
  <sheetFormatPr defaultRowHeight="17.649999999999999" x14ac:dyDescent="0.7"/>
  <cols>
    <col min="1" max="1" width="9" customWidth="1"/>
    <col min="2" max="2" width="8.9375" customWidth="1"/>
    <col min="4" max="4" width="12.5" customWidth="1"/>
  </cols>
  <sheetData>
    <row r="1" spans="1:9" x14ac:dyDescent="0.7">
      <c r="A1" s="2" t="s">
        <v>58</v>
      </c>
      <c r="B1" s="3"/>
      <c r="C1" s="3"/>
      <c r="D1" s="3"/>
      <c r="E1" s="3"/>
      <c r="F1" s="3"/>
      <c r="G1" s="3"/>
      <c r="H1" s="3"/>
    </row>
    <row r="3" spans="1:9" x14ac:dyDescent="0.7">
      <c r="A3" s="1" t="s">
        <v>1</v>
      </c>
      <c r="B3" s="1" t="s">
        <v>2</v>
      </c>
      <c r="D3" s="33" t="s">
        <v>1</v>
      </c>
      <c r="E3" s="33" t="s">
        <v>2</v>
      </c>
      <c r="G3" s="5" t="s">
        <v>1</v>
      </c>
      <c r="H3" s="5" t="s">
        <v>2</v>
      </c>
    </row>
    <row r="4" spans="1:9" ht="19.149999999999999" x14ac:dyDescent="0.7">
      <c r="A4" s="42" t="s">
        <v>49</v>
      </c>
      <c r="B4">
        <v>60</v>
      </c>
      <c r="D4" s="42" t="s">
        <v>5</v>
      </c>
      <c r="E4" s="8">
        <f>ABS(B5-B4)/B6</f>
        <v>0.5</v>
      </c>
      <c r="G4" s="42" t="s">
        <v>59</v>
      </c>
      <c r="H4" s="8">
        <f>_xlfn.NORM.S.INV(1-E5/2)</f>
        <v>1.9599639845400536</v>
      </c>
      <c r="I4" t="s">
        <v>60</v>
      </c>
    </row>
    <row r="5" spans="1:9" ht="19.149999999999999" x14ac:dyDescent="0.7">
      <c r="A5" s="42" t="s">
        <v>50</v>
      </c>
      <c r="B5">
        <v>65</v>
      </c>
      <c r="D5" s="42" t="s">
        <v>3</v>
      </c>
      <c r="E5">
        <v>0.05</v>
      </c>
      <c r="G5" s="42" t="s">
        <v>52</v>
      </c>
      <c r="H5" s="8">
        <f>_xlfn.NORM.S.INV(E6)</f>
        <v>0.84162123357291474</v>
      </c>
    </row>
    <row r="6" spans="1:9" x14ac:dyDescent="0.7">
      <c r="A6" s="43" t="s">
        <v>6</v>
      </c>
      <c r="B6" s="4">
        <v>10</v>
      </c>
      <c r="D6" s="43" t="s">
        <v>4</v>
      </c>
      <c r="E6" s="4">
        <v>0.8</v>
      </c>
      <c r="G6" s="43" t="s">
        <v>0</v>
      </c>
      <c r="H6" s="4">
        <f>ROUNDUP(((H4+H5)/E4)^2,0)</f>
        <v>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平均値の差の検定 (等分散)</vt:lpstr>
      <vt:lpstr>平均値の差の検定 (等分散・作成例)</vt:lpstr>
      <vt:lpstr>平均値の差の検定 (非等分散)</vt:lpstr>
      <vt:lpstr>平均値の差の検定 (非等分散・作成例)</vt:lpstr>
      <vt:lpstr>平均値の差の検定 (対応あり)</vt:lpstr>
      <vt:lpstr>平均値の差の検定 (対応あり・作成例)</vt:lpstr>
      <vt:lpstr>【以降は参考です】</vt:lpstr>
      <vt:lpstr>平均値の差の検定 (対応なし・母分散既知)</vt:lpstr>
      <vt:lpstr>平均値の差の検定 (対応あり・母分散既知)</vt:lpstr>
      <vt:lpstr>サンプルサイズの計算 (等しいn、σ)</vt:lpstr>
      <vt:lpstr>サンプルサイズの計算 (等しくないn、σ)</vt:lpstr>
      <vt:lpstr>サンプルサイズの計算 (対応のあるデータ)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2025-01-22T23:49:30Z</dcterms:created>
  <dcterms:modified xsi:type="dcterms:W3CDTF">2025-09-10T02:06:53Z</dcterms:modified>
</cp:coreProperties>
</file>