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045"/>
  </bookViews>
  <sheets>
    <sheet name="Plan_charge" sheetId="1" r:id="rId1"/>
    <sheet name="estimation_budgétaire" sheetId="3" r:id="rId2"/>
    <sheet name="Grille_salariale" sheetId="8" state="hidden" r:id="rId3"/>
  </sheets>
  <calcPr calcId="145621"/>
</workbook>
</file>

<file path=xl/calcChain.xml><?xml version="1.0" encoding="utf-8"?>
<calcChain xmlns="http://schemas.openxmlformats.org/spreadsheetml/2006/main">
  <c r="B44" i="1" l="1"/>
  <c r="D5" i="1"/>
  <c r="E5" i="1"/>
  <c r="F5" i="1"/>
  <c r="D2" i="8" l="1"/>
  <c r="C3" i="1"/>
  <c r="C5" i="1" s="1"/>
  <c r="D3" i="1"/>
  <c r="E3" i="1"/>
  <c r="F3" i="1"/>
  <c r="C9" i="1"/>
  <c r="G3" i="8"/>
  <c r="B28" i="8" l="1"/>
  <c r="B25" i="8"/>
  <c r="B26" i="8" s="1"/>
  <c r="B13" i="8"/>
  <c r="B12" i="8"/>
  <c r="B9" i="8"/>
  <c r="B10" i="8" s="1"/>
  <c r="G5" i="8"/>
  <c r="H5" i="8" s="1"/>
  <c r="F5" i="8"/>
  <c r="D5" i="8"/>
  <c r="G4" i="8"/>
  <c r="H4" i="8" s="1"/>
  <c r="F4" i="8"/>
  <c r="D4" i="8"/>
  <c r="H3" i="8"/>
  <c r="F3" i="8"/>
  <c r="D3" i="8"/>
  <c r="G2" i="8"/>
  <c r="H2" i="8" s="1"/>
  <c r="F2" i="8"/>
  <c r="B14" i="8" l="1"/>
  <c r="B15" i="8" s="1"/>
  <c r="B29" i="8"/>
  <c r="B30" i="8" s="1"/>
  <c r="B31" i="8" s="1"/>
  <c r="B33" i="8" l="1"/>
  <c r="B36" i="8"/>
  <c r="B37" i="8" s="1"/>
  <c r="B20" i="8"/>
  <c r="B21" i="8" s="1"/>
  <c r="B17" i="8"/>
  <c r="B32" i="3" l="1"/>
  <c r="B29" i="3"/>
  <c r="B19" i="3"/>
  <c r="B11" i="3"/>
  <c r="C29" i="3"/>
  <c r="C11" i="3"/>
  <c r="C32" i="3"/>
  <c r="C19" i="3"/>
  <c r="C34" i="3" l="1"/>
  <c r="B34" i="3"/>
  <c r="F20" i="1"/>
  <c r="E20" i="1"/>
  <c r="D20" i="1"/>
  <c r="C20" i="1"/>
  <c r="C15" i="1"/>
  <c r="D11" i="1"/>
  <c r="C11" i="1"/>
  <c r="B20" i="1"/>
  <c r="B15" i="1"/>
  <c r="B11" i="1"/>
  <c r="D9" i="1" l="1"/>
  <c r="B36" i="1"/>
  <c r="B34" i="1"/>
  <c r="C34" i="1"/>
  <c r="F11" i="1"/>
  <c r="E11" i="1"/>
  <c r="F15" i="1"/>
  <c r="E15" i="1"/>
  <c r="D15" i="1"/>
  <c r="F9" i="1"/>
  <c r="E9" i="1"/>
  <c r="F36" i="1"/>
  <c r="E36" i="1"/>
  <c r="D36" i="1"/>
  <c r="C36" i="1"/>
  <c r="F34" i="1"/>
  <c r="E34" i="1"/>
  <c r="D34" i="1"/>
  <c r="B40" i="1" l="1"/>
  <c r="E39" i="1"/>
  <c r="D45" i="1" s="1"/>
  <c r="D44" i="1" s="1"/>
  <c r="C39" i="1"/>
  <c r="D39" i="1"/>
  <c r="C45" i="1" s="1"/>
  <c r="C44" i="1" s="1"/>
  <c r="F39" i="1"/>
  <c r="G11" i="1"/>
  <c r="B45" i="1"/>
  <c r="E45" i="1"/>
  <c r="G15" i="1"/>
  <c r="G19" i="1"/>
  <c r="G37" i="1"/>
  <c r="G34" i="1"/>
  <c r="G22" i="1"/>
  <c r="G24" i="1"/>
  <c r="G26" i="1"/>
  <c r="G28" i="1"/>
  <c r="G30" i="1"/>
  <c r="G32" i="1"/>
  <c r="G36" i="1"/>
  <c r="G21" i="1"/>
  <c r="G23" i="1"/>
  <c r="G25" i="1"/>
  <c r="G27" i="1"/>
  <c r="G29" i="1"/>
  <c r="G31" i="1"/>
  <c r="G33" i="1"/>
  <c r="G35" i="1"/>
  <c r="G12" i="1"/>
  <c r="G14" i="1"/>
  <c r="G16" i="1"/>
  <c r="G18" i="1"/>
  <c r="G13" i="1"/>
  <c r="G17" i="1"/>
  <c r="G20" i="1" l="1"/>
  <c r="G39" i="1" s="1"/>
  <c r="E44" i="1"/>
  <c r="F45" i="1"/>
  <c r="B50" i="1" s="1"/>
  <c r="F44" i="1" l="1"/>
  <c r="B49" i="1" s="1"/>
  <c r="B53" i="1" s="1"/>
  <c r="D56" i="1"/>
  <c r="B51" i="1" l="1"/>
  <c r="B52" i="1" s="1"/>
  <c r="D57" i="1"/>
  <c r="D58" i="1" s="1"/>
  <c r="B54" i="1" l="1"/>
</calcChain>
</file>

<file path=xl/sharedStrings.xml><?xml version="1.0" encoding="utf-8"?>
<sst xmlns="http://schemas.openxmlformats.org/spreadsheetml/2006/main" count="179" uniqueCount="120">
  <si>
    <t>Recueil des besoins du client</t>
  </si>
  <si>
    <t>Chef de projet</t>
  </si>
  <si>
    <t>Redaction des livrables (note de cadrage,propal, devis)</t>
  </si>
  <si>
    <t>validation client des livrables</t>
  </si>
  <si>
    <t>Réunion de lancement</t>
  </si>
  <si>
    <t>Réunion d'équipe</t>
  </si>
  <si>
    <t>Chef de projet,Développeur Front,Développeur Back,Designer</t>
  </si>
  <si>
    <t>Réunion client</t>
  </si>
  <si>
    <t>Etude, redaction du cahier des charges fonctionnel et technique</t>
  </si>
  <si>
    <t>Développeur Front,Développeur Back</t>
  </si>
  <si>
    <t>Création d'une charte graphique</t>
  </si>
  <si>
    <t>Designer</t>
  </si>
  <si>
    <t>Maquette de la page de connexion, d'inscription, d'erreur.</t>
  </si>
  <si>
    <t>Maquette de la page d'observation, de recherche, d'accueil, de validation de saisie</t>
  </si>
  <si>
    <t>Maquette du back end</t>
  </si>
  <si>
    <t>validation client sur les éléments graphiques</t>
  </si>
  <si>
    <t>Repasse éléments graphique</t>
  </si>
  <si>
    <t>Création de la base de données</t>
  </si>
  <si>
    <t>Développeur Back</t>
  </si>
  <si>
    <t>Développements des divers fonctionnalités Back-End</t>
  </si>
  <si>
    <t>Développements des divers fonctionnalités Front-End</t>
  </si>
  <si>
    <t>Développeur Front</t>
  </si>
  <si>
    <t>Paramétrage du serveur / paramétrage final du site</t>
  </si>
  <si>
    <t>Recette</t>
  </si>
  <si>
    <t>Repasse debugging</t>
  </si>
  <si>
    <t>Tests unitaires et fonctionnelles</t>
  </si>
  <si>
    <t>Phase de Production</t>
  </si>
  <si>
    <t>Livraison de l'application web au client</t>
  </si>
  <si>
    <t>Chef de projet,Développeur Front,Développeur Back</t>
  </si>
  <si>
    <t>Phase d'exploitation</t>
  </si>
  <si>
    <t>Formation administration du site</t>
  </si>
  <si>
    <t>Chef de projet,Dévelop</t>
  </si>
  <si>
    <t>Webdesigner</t>
  </si>
  <si>
    <t>Dev Front End</t>
  </si>
  <si>
    <t>Dev Back End</t>
  </si>
  <si>
    <t>Phase de Lancement</t>
  </si>
  <si>
    <t>Phase d'initialisation</t>
  </si>
  <si>
    <t>Heures / jour</t>
  </si>
  <si>
    <t>Coût par phase</t>
  </si>
  <si>
    <t xml:space="preserve">Coût achat par profil </t>
  </si>
  <si>
    <t xml:space="preserve">Coût vente par profil </t>
  </si>
  <si>
    <t>Coefficient</t>
  </si>
  <si>
    <t xml:space="preserve">Prix revient </t>
  </si>
  <si>
    <t xml:space="preserve">Prix vente </t>
  </si>
  <si>
    <t>Marge</t>
  </si>
  <si>
    <t>Taux de marge</t>
  </si>
  <si>
    <t>Coefficent de marge</t>
  </si>
  <si>
    <t>Taux de marque  (rentabilité)</t>
  </si>
  <si>
    <t xml:space="preserve">Tva </t>
  </si>
  <si>
    <t>Total HT</t>
  </si>
  <si>
    <t>Total TTC</t>
  </si>
  <si>
    <t xml:space="preserve">Taux </t>
  </si>
  <si>
    <t xml:space="preserve">Coût total </t>
  </si>
  <si>
    <t xml:space="preserve">Projet NAO </t>
  </si>
  <si>
    <t xml:space="preserve">Phase de conception </t>
  </si>
  <si>
    <t xml:space="preserve">Tâches </t>
  </si>
  <si>
    <t xml:space="preserve"> Intervenant </t>
  </si>
  <si>
    <t xml:space="preserve"> Temps (j/h) </t>
  </si>
  <si>
    <t xml:space="preserve">Coût jours  </t>
  </si>
  <si>
    <t xml:space="preserve">Total Design </t>
  </si>
  <si>
    <t> Projet :   Site internet Nos Amis les Oiseaux</t>
  </si>
  <si>
    <t>Total Cadrage Projet</t>
  </si>
  <si>
    <t xml:space="preserve">Total Développement web &amp; fonctionnel </t>
  </si>
  <si>
    <t xml:space="preserve">Total Formation </t>
  </si>
  <si>
    <t>Total Projet</t>
  </si>
  <si>
    <t xml:space="preserve">Salaire moyen </t>
  </si>
  <si>
    <t xml:space="preserve">Statut </t>
  </si>
  <si>
    <t xml:space="preserve">Brut moyen  annuel </t>
  </si>
  <si>
    <t xml:space="preserve">Brut mensuel </t>
  </si>
  <si>
    <t xml:space="preserve">Coût horaire achat </t>
  </si>
  <si>
    <t>Coût journalier achat</t>
  </si>
  <si>
    <t>Cout horaire vente</t>
  </si>
  <si>
    <t xml:space="preserve">Coût journalier vente </t>
  </si>
  <si>
    <t>Chef projet  web</t>
  </si>
  <si>
    <t>Cadre</t>
  </si>
  <si>
    <t>Graphiste web</t>
  </si>
  <si>
    <t>Non Cadre</t>
  </si>
  <si>
    <t>Salaire brut</t>
  </si>
  <si>
    <t>Salaire brut + charges patronales</t>
  </si>
  <si>
    <t>Salaire brut + charges patronales annualisé</t>
  </si>
  <si>
    <t>Non cadre</t>
  </si>
  <si>
    <t>Calcul taux moyen journalier</t>
  </si>
  <si>
    <t>heures travaillés</t>
  </si>
  <si>
    <t xml:space="preserve">Nombre jours en une année </t>
  </si>
  <si>
    <t>Congés payés</t>
  </si>
  <si>
    <t>Plafond cadre</t>
  </si>
  <si>
    <t>Nombre de jours travaillés en une année</t>
  </si>
  <si>
    <t>Périodicité</t>
  </si>
  <si>
    <t>Montants</t>
  </si>
  <si>
    <t>Coût achat du salarié</t>
  </si>
  <si>
    <t>Année</t>
  </si>
  <si>
    <t>39.852 euros</t>
  </si>
  <si>
    <t>Trimestre</t>
  </si>
  <si>
    <t>9.963 euros</t>
  </si>
  <si>
    <t>Prix vente du salarié</t>
  </si>
  <si>
    <t>Mois</t>
  </si>
  <si>
    <t>3.321 euros</t>
  </si>
  <si>
    <t>Calcul taux horaire moyen (THM)</t>
  </si>
  <si>
    <t>Quinzaine</t>
  </si>
  <si>
    <t>1.660 euros</t>
  </si>
  <si>
    <t xml:space="preserve">Nombre heures journée </t>
  </si>
  <si>
    <t>Semaine</t>
  </si>
  <si>
    <t>766 euros</t>
  </si>
  <si>
    <t>Coût achat à l'heure du salarié</t>
  </si>
  <si>
    <t>Jour</t>
  </si>
  <si>
    <t>183 euros</t>
  </si>
  <si>
    <t xml:space="preserve">Prix vente à l'heure par salarié </t>
  </si>
  <si>
    <t>Heure (si durée de travail &lt; à 5 heures)</t>
  </si>
  <si>
    <t>25 euros</t>
  </si>
  <si>
    <t xml:space="preserve">SMIC </t>
  </si>
  <si>
    <r>
      <t>1</t>
    </r>
    <r>
      <rPr>
        <sz val="11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 xml:space="preserve">480,27 </t>
    </r>
  </si>
  <si>
    <r>
      <t>montant mensuel brut</t>
    </r>
    <r>
      <rPr>
        <sz val="11"/>
        <color theme="1"/>
        <rFont val="Calibri"/>
        <family val="2"/>
        <scheme val="minor"/>
      </rPr>
      <t xml:space="preserve"> </t>
    </r>
  </si>
  <si>
    <t>montant annuel brut</t>
  </si>
  <si>
    <t>17 763.24</t>
  </si>
  <si>
    <t>montant mensuel net</t>
  </si>
  <si>
    <r>
      <t> </t>
    </r>
    <r>
      <rPr>
        <b/>
        <sz val="11"/>
        <color theme="1"/>
        <rFont val="Calibri"/>
        <family val="2"/>
        <scheme val="minor"/>
      </rPr>
      <t xml:space="preserve">montant du Smic horaire brut </t>
    </r>
  </si>
  <si>
    <t xml:space="preserve">Coût horaire achat par profil </t>
  </si>
  <si>
    <t xml:space="preserve">Coût journée achat par profil </t>
  </si>
  <si>
    <t xml:space="preserve">Coût horaire vente par profil </t>
  </si>
  <si>
    <t xml:space="preserve">Coût journée vente par profil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</si>
</sst>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9BB"/>
        <bgColor indexed="64"/>
      </patternFill>
    </fill>
    <fill>
      <patternFill patternType="solid">
        <fgColor rgb="FFD9D6F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6337778862885"/>
        <bgColor auto="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left" vertical="center" wrapText="1" indent="2"/>
    </xf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/>
    <xf numFmtId="4" fontId="2" fillId="2" borderId="0" xfId="0" applyNumberFormat="1" applyFont="1" applyFill="1" applyAlignment="1"/>
    <xf numFmtId="9" fontId="2" fillId="2" borderId="0" xfId="0" applyNumberFormat="1" applyFont="1" applyFill="1" applyAlignment="1"/>
    <xf numFmtId="0" fontId="2" fillId="0" borderId="0" xfId="0" applyNumberFormat="1" applyFont="1" applyAlignment="1"/>
    <xf numFmtId="0" fontId="3" fillId="0" borderId="0" xfId="0" applyNumberFormat="1" applyFont="1" applyAlignme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2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Border="1"/>
    <xf numFmtId="0" fontId="0" fillId="0" borderId="0" xfId="0" applyBorder="1"/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0" fontId="2" fillId="5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2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2" fillId="9" borderId="4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2" fontId="2" fillId="10" borderId="4" xfId="0" applyNumberFormat="1" applyFont="1" applyFill="1" applyBorder="1" applyAlignment="1">
      <alignment horizontal="center"/>
    </xf>
    <xf numFmtId="2" fontId="2" fillId="10" borderId="5" xfId="0" applyNumberFormat="1" applyFont="1" applyFill="1" applyBorder="1" applyAlignment="1">
      <alignment horizontal="center"/>
    </xf>
    <xf numFmtId="0" fontId="2" fillId="11" borderId="0" xfId="0" applyFont="1" applyFill="1" applyAlignment="1">
      <alignment horizontal="left" vertical="center" wrapText="1" indent="2"/>
    </xf>
    <xf numFmtId="0" fontId="2" fillId="11" borderId="0" xfId="0" applyFont="1" applyFill="1" applyAlignment="1">
      <alignment horizontal="center" vertical="center" wrapText="1"/>
    </xf>
    <xf numFmtId="2" fontId="2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13" zoomScaleNormal="100" workbookViewId="0">
      <selection activeCell="G35" sqref="G35"/>
    </sheetView>
  </sheetViews>
  <sheetFormatPr baseColWidth="10" defaultRowHeight="15" x14ac:dyDescent="0.25"/>
  <cols>
    <col min="1" max="1" width="28.140625" style="1" customWidth="1"/>
    <col min="2" max="2" width="34.42578125" style="11" customWidth="1"/>
    <col min="3" max="3" width="18" style="11" customWidth="1"/>
    <col min="4" max="5" width="13.28515625" style="13" bestFit="1" customWidth="1"/>
    <col min="6" max="6" width="12.5703125" style="6" bestFit="1" customWidth="1"/>
    <col min="7" max="7" width="15.7109375" style="10" customWidth="1"/>
    <col min="8" max="8" width="12.85546875" style="9" bestFit="1" customWidth="1"/>
    <col min="9" max="9" width="15.5703125" style="9" customWidth="1"/>
    <col min="10" max="10" width="13.28515625" style="9" customWidth="1"/>
    <col min="11" max="11" width="14.140625" style="9" bestFit="1" customWidth="1"/>
  </cols>
  <sheetData>
    <row r="1" spans="1:12" x14ac:dyDescent="0.25">
      <c r="A1" s="3" t="s">
        <v>53</v>
      </c>
      <c r="C1" s="33" t="s">
        <v>1</v>
      </c>
      <c r="D1" s="32" t="s">
        <v>32</v>
      </c>
      <c r="E1" s="32" t="s">
        <v>33</v>
      </c>
      <c r="F1" s="32" t="s">
        <v>34</v>
      </c>
      <c r="G1" s="14" t="s">
        <v>38</v>
      </c>
      <c r="I1" s="29" t="s">
        <v>37</v>
      </c>
    </row>
    <row r="2" spans="1:12" x14ac:dyDescent="0.25">
      <c r="A2" s="3"/>
      <c r="C2" s="66" t="s">
        <v>116</v>
      </c>
      <c r="D2" s="67"/>
      <c r="E2" s="67"/>
      <c r="F2" s="68"/>
      <c r="G2" s="14"/>
      <c r="I2" s="29"/>
    </row>
    <row r="3" spans="1:12" x14ac:dyDescent="0.25">
      <c r="A3" s="3"/>
      <c r="C3" s="33">
        <f>C7/2</f>
        <v>22.5</v>
      </c>
      <c r="D3" s="32">
        <f>D7/2</f>
        <v>15</v>
      </c>
      <c r="E3" s="32">
        <f>E7/2</f>
        <v>19.5</v>
      </c>
      <c r="F3" s="32">
        <f>F7/2</f>
        <v>19.5</v>
      </c>
      <c r="G3" s="14"/>
      <c r="I3" s="29">
        <v>8</v>
      </c>
    </row>
    <row r="4" spans="1:12" x14ac:dyDescent="0.25">
      <c r="A4" s="3"/>
      <c r="C4" s="66" t="s">
        <v>117</v>
      </c>
      <c r="D4" s="67"/>
      <c r="E4" s="67"/>
      <c r="F4" s="68"/>
      <c r="G4" s="14"/>
      <c r="I4"/>
    </row>
    <row r="5" spans="1:12" x14ac:dyDescent="0.25">
      <c r="A5" s="3"/>
      <c r="C5" s="33">
        <f>C3*I3</f>
        <v>180</v>
      </c>
      <c r="D5" s="61">
        <f>D3*I3</f>
        <v>120</v>
      </c>
      <c r="E5" s="61">
        <f>E3*I3</f>
        <v>156</v>
      </c>
      <c r="F5" s="61">
        <f>F3*I3</f>
        <v>156</v>
      </c>
      <c r="G5" s="14"/>
      <c r="I5"/>
    </row>
    <row r="6" spans="1:12" x14ac:dyDescent="0.25">
      <c r="A6" s="3"/>
      <c r="C6" s="69" t="s">
        <v>118</v>
      </c>
      <c r="D6" s="70"/>
      <c r="E6" s="70"/>
      <c r="F6" s="71"/>
      <c r="G6" s="14"/>
      <c r="I6"/>
    </row>
    <row r="7" spans="1:12" x14ac:dyDescent="0.25">
      <c r="A7" s="3">
        <v>47</v>
      </c>
      <c r="B7" s="12">
        <v>16188</v>
      </c>
      <c r="C7" s="33">
        <v>45</v>
      </c>
      <c r="D7" s="32">
        <v>30</v>
      </c>
      <c r="E7" s="32">
        <v>39</v>
      </c>
      <c r="F7" s="32">
        <v>39</v>
      </c>
      <c r="G7" s="9"/>
    </row>
    <row r="8" spans="1:12" x14ac:dyDescent="0.25">
      <c r="A8" s="3"/>
      <c r="B8" s="12"/>
      <c r="C8" s="69" t="s">
        <v>119</v>
      </c>
      <c r="D8" s="70"/>
      <c r="E8" s="70"/>
      <c r="F8" s="70"/>
      <c r="G8" s="9"/>
      <c r="L8" s="29"/>
    </row>
    <row r="9" spans="1:12" x14ac:dyDescent="0.25">
      <c r="A9" s="20"/>
      <c r="B9" s="12"/>
      <c r="C9" s="33">
        <f>I3*C7</f>
        <v>360</v>
      </c>
      <c r="D9" s="32">
        <f>D7*I3</f>
        <v>240</v>
      </c>
      <c r="E9" s="32">
        <f>E7*I3</f>
        <v>312</v>
      </c>
      <c r="F9" s="34">
        <f>F7*I3</f>
        <v>312</v>
      </c>
      <c r="G9" s="4"/>
    </row>
    <row r="10" spans="1:12" x14ac:dyDescent="0.25">
      <c r="A10" s="3"/>
      <c r="B10" s="12"/>
      <c r="C10" s="5"/>
      <c r="D10" s="4"/>
      <c r="E10" s="4"/>
      <c r="F10" s="30"/>
      <c r="G10" s="4"/>
    </row>
    <row r="11" spans="1:12" x14ac:dyDescent="0.25">
      <c r="A11" s="72" t="s">
        <v>36</v>
      </c>
      <c r="B11" s="73">
        <f>SUM(B12:B14)</f>
        <v>9.5</v>
      </c>
      <c r="C11" s="74">
        <f>SUM(C12:C14)</f>
        <v>4.5</v>
      </c>
      <c r="D11" s="75">
        <f>SUM(D12:D14)</f>
        <v>0</v>
      </c>
      <c r="E11" s="75">
        <f>SUM(E12:E14)</f>
        <v>0</v>
      </c>
      <c r="F11" s="76">
        <f>SUM(F12:F14)</f>
        <v>0</v>
      </c>
      <c r="G11" s="75">
        <f>C11*C9+D11*D9+E11*E9+F11*F9</f>
        <v>1620</v>
      </c>
    </row>
    <row r="12" spans="1:12" ht="30" x14ac:dyDescent="0.25">
      <c r="A12" s="2" t="s">
        <v>0</v>
      </c>
      <c r="B12" s="3">
        <v>0.5</v>
      </c>
      <c r="C12" s="5">
        <v>0.5</v>
      </c>
      <c r="D12" s="4">
        <v>0</v>
      </c>
      <c r="E12" s="4">
        <v>0</v>
      </c>
      <c r="F12" s="30">
        <v>0</v>
      </c>
      <c r="G12" s="4">
        <f>C12*C9+D12*D9+E12*E9+F12*F9</f>
        <v>180</v>
      </c>
    </row>
    <row r="13" spans="1:12" ht="45" x14ac:dyDescent="0.25">
      <c r="A13" s="2" t="s">
        <v>2</v>
      </c>
      <c r="B13" s="3">
        <v>4</v>
      </c>
      <c r="C13" s="5">
        <v>4</v>
      </c>
      <c r="D13" s="4">
        <v>0</v>
      </c>
      <c r="E13" s="4">
        <v>0</v>
      </c>
      <c r="F13" s="30">
        <v>0</v>
      </c>
      <c r="G13" s="4">
        <f>C13*C9+D13*D9+E13*E9+F13*F9</f>
        <v>1440</v>
      </c>
    </row>
    <row r="14" spans="1:12" ht="30" x14ac:dyDescent="0.25">
      <c r="A14" s="2" t="s">
        <v>3</v>
      </c>
      <c r="B14" s="3">
        <v>5</v>
      </c>
      <c r="C14" s="5">
        <v>0</v>
      </c>
      <c r="D14" s="4">
        <v>0</v>
      </c>
      <c r="E14" s="4">
        <v>0</v>
      </c>
      <c r="F14" s="30">
        <v>0</v>
      </c>
      <c r="G14" s="4">
        <f>C14*C9+D14*D9+E14*E9+F14*F9</f>
        <v>0</v>
      </c>
    </row>
    <row r="15" spans="1:12" x14ac:dyDescent="0.25">
      <c r="A15" s="73" t="s">
        <v>35</v>
      </c>
      <c r="B15" s="73">
        <f>SUM(B16:B19)</f>
        <v>5.5</v>
      </c>
      <c r="C15" s="74">
        <f>SUM(C16:C19)</f>
        <v>1.5</v>
      </c>
      <c r="D15" s="75">
        <f>SUM(D16:D19)</f>
        <v>0.5</v>
      </c>
      <c r="E15" s="75">
        <f>SUM(E16:E19)</f>
        <v>4.5</v>
      </c>
      <c r="F15" s="76">
        <f>SUM(F16:F19)</f>
        <v>4.5</v>
      </c>
      <c r="G15" s="73">
        <f>C15*C9+D15*D9+E15*E9+F15*F9</f>
        <v>3468</v>
      </c>
    </row>
    <row r="16" spans="1:12" x14ac:dyDescent="0.25">
      <c r="A16" s="2" t="s">
        <v>4</v>
      </c>
      <c r="B16" s="3">
        <v>0.5</v>
      </c>
      <c r="C16" s="5">
        <v>0.5</v>
      </c>
      <c r="D16" s="4">
        <v>0</v>
      </c>
      <c r="E16" s="4">
        <v>0</v>
      </c>
      <c r="F16" s="30">
        <v>0</v>
      </c>
      <c r="G16" s="4">
        <f>C16*C9+D16*D9+E16*E9+F16*F9</f>
        <v>180</v>
      </c>
    </row>
    <row r="17" spans="1:7" x14ac:dyDescent="0.25">
      <c r="A17" s="2" t="s">
        <v>5</v>
      </c>
      <c r="B17" s="3">
        <v>0.5</v>
      </c>
      <c r="C17" s="5">
        <v>0.5</v>
      </c>
      <c r="D17" s="4">
        <v>0.5</v>
      </c>
      <c r="E17" s="4">
        <v>0.5</v>
      </c>
      <c r="F17" s="30">
        <v>0.5</v>
      </c>
      <c r="G17" s="4">
        <f>C17*C9+D17*D9+E17*E9+F17*F9</f>
        <v>612</v>
      </c>
    </row>
    <row r="18" spans="1:7" x14ac:dyDescent="0.25">
      <c r="A18" s="2" t="s">
        <v>7</v>
      </c>
      <c r="B18" s="3">
        <v>0.5</v>
      </c>
      <c r="C18" s="5">
        <v>0.5</v>
      </c>
      <c r="D18" s="4">
        <v>0</v>
      </c>
      <c r="E18" s="4">
        <v>0</v>
      </c>
      <c r="F18" s="30">
        <v>0</v>
      </c>
      <c r="G18" s="4">
        <f>C18*C9+D18*D9+E18*E9+F18*F9</f>
        <v>180</v>
      </c>
    </row>
    <row r="19" spans="1:7" ht="45" x14ac:dyDescent="0.25">
      <c r="A19" s="2" t="s">
        <v>8</v>
      </c>
      <c r="B19" s="3">
        <v>4</v>
      </c>
      <c r="C19" s="5">
        <v>0</v>
      </c>
      <c r="D19" s="4">
        <v>0</v>
      </c>
      <c r="E19" s="4">
        <v>4</v>
      </c>
      <c r="F19" s="30">
        <v>4</v>
      </c>
      <c r="G19" s="4">
        <f>C19*C9+D19*D9+E19*E9+F19*F9</f>
        <v>2496</v>
      </c>
    </row>
    <row r="20" spans="1:7" x14ac:dyDescent="0.25">
      <c r="A20" s="73" t="s">
        <v>54</v>
      </c>
      <c r="B20" s="73">
        <f t="shared" ref="B20:G20" si="0">SUM(B21:B33)</f>
        <v>36</v>
      </c>
      <c r="C20" s="74">
        <f t="shared" si="0"/>
        <v>0.5</v>
      </c>
      <c r="D20" s="75">
        <f t="shared" si="0"/>
        <v>5</v>
      </c>
      <c r="E20" s="75">
        <f t="shared" si="0"/>
        <v>11</v>
      </c>
      <c r="F20" s="76">
        <f t="shared" si="0"/>
        <v>17.5</v>
      </c>
      <c r="G20" s="73">
        <f t="shared" si="0"/>
        <v>10272</v>
      </c>
    </row>
    <row r="21" spans="1:7" ht="30" x14ac:dyDescent="0.25">
      <c r="A21" s="2" t="s">
        <v>10</v>
      </c>
      <c r="B21" s="3">
        <v>1</v>
      </c>
      <c r="C21" s="5">
        <v>0</v>
      </c>
      <c r="D21" s="8">
        <v>1</v>
      </c>
      <c r="E21" s="4">
        <v>0</v>
      </c>
      <c r="F21" s="30">
        <v>0</v>
      </c>
      <c r="G21" s="4">
        <f>F21*F9+E21*E9+D21*D9+C21*C9</f>
        <v>240</v>
      </c>
    </row>
    <row r="22" spans="1:7" ht="45" x14ac:dyDescent="0.25">
      <c r="A22" s="2" t="s">
        <v>12</v>
      </c>
      <c r="B22" s="3">
        <v>1</v>
      </c>
      <c r="C22" s="5">
        <v>0</v>
      </c>
      <c r="D22" s="8">
        <v>1</v>
      </c>
      <c r="E22" s="4">
        <v>0</v>
      </c>
      <c r="F22" s="30">
        <v>0</v>
      </c>
      <c r="G22" s="4">
        <f>F22*F9+E22*E9+D22*D9+C22*C9</f>
        <v>240</v>
      </c>
    </row>
    <row r="23" spans="1:7" ht="60" x14ac:dyDescent="0.25">
      <c r="A23" s="2" t="s">
        <v>13</v>
      </c>
      <c r="B23" s="3">
        <v>1</v>
      </c>
      <c r="C23" s="5">
        <v>0</v>
      </c>
      <c r="D23" s="8">
        <v>1</v>
      </c>
      <c r="E23" s="4">
        <v>0</v>
      </c>
      <c r="F23" s="30">
        <v>0</v>
      </c>
      <c r="G23" s="4">
        <f>F23*F9+E23*E9+D23*D9+C23*C9</f>
        <v>240</v>
      </c>
    </row>
    <row r="24" spans="1:7" x14ac:dyDescent="0.25">
      <c r="A24" s="2" t="s">
        <v>14</v>
      </c>
      <c r="B24" s="3">
        <v>0.5</v>
      </c>
      <c r="C24" s="5">
        <v>0</v>
      </c>
      <c r="D24" s="8">
        <v>0.5</v>
      </c>
      <c r="E24" s="4">
        <v>0</v>
      </c>
      <c r="F24" s="30">
        <v>0</v>
      </c>
      <c r="G24" s="4">
        <f>F24*F9+E24*E9+D24*D9+C24*C9</f>
        <v>120</v>
      </c>
    </row>
    <row r="25" spans="1:7" ht="30" x14ac:dyDescent="0.25">
      <c r="A25" s="2" t="s">
        <v>15</v>
      </c>
      <c r="B25" s="3">
        <v>5</v>
      </c>
      <c r="C25" s="5">
        <v>0</v>
      </c>
      <c r="D25" s="8">
        <v>0</v>
      </c>
      <c r="E25" s="4">
        <v>0</v>
      </c>
      <c r="F25" s="30">
        <v>0</v>
      </c>
      <c r="G25" s="4">
        <f>F25*F9+E25*E9+D25*D9+C25*C9</f>
        <v>0</v>
      </c>
    </row>
    <row r="26" spans="1:7" ht="30" x14ac:dyDescent="0.25">
      <c r="A26" s="2" t="s">
        <v>16</v>
      </c>
      <c r="B26" s="3">
        <v>1.5</v>
      </c>
      <c r="C26" s="5">
        <v>0</v>
      </c>
      <c r="D26" s="8">
        <v>1.5</v>
      </c>
      <c r="E26" s="4">
        <v>0</v>
      </c>
      <c r="F26" s="30">
        <v>0</v>
      </c>
      <c r="G26" s="4">
        <f>F26*F9+E26*E9+D26*D9+C26*C9</f>
        <v>360</v>
      </c>
    </row>
    <row r="27" spans="1:7" ht="30" x14ac:dyDescent="0.25">
      <c r="A27" s="2" t="s">
        <v>17</v>
      </c>
      <c r="B27" s="3">
        <v>0.5</v>
      </c>
      <c r="C27" s="5">
        <v>0</v>
      </c>
      <c r="D27" s="4">
        <v>0</v>
      </c>
      <c r="E27" s="4">
        <v>0</v>
      </c>
      <c r="F27" s="30">
        <v>0.5</v>
      </c>
      <c r="G27" s="4">
        <f>F27*F9+E27*E9+D27*D9+C27*C9</f>
        <v>156</v>
      </c>
    </row>
    <row r="28" spans="1:7" ht="45" x14ac:dyDescent="0.25">
      <c r="A28" s="2" t="s">
        <v>19</v>
      </c>
      <c r="B28" s="3">
        <v>13.5</v>
      </c>
      <c r="C28" s="5">
        <v>0</v>
      </c>
      <c r="D28" s="4">
        <v>0</v>
      </c>
      <c r="E28" s="4">
        <v>0</v>
      </c>
      <c r="F28" s="30">
        <v>13.5</v>
      </c>
      <c r="G28" s="4">
        <f>F28*F9+E28*E9+D28*D9+C28*C9</f>
        <v>4212</v>
      </c>
    </row>
    <row r="29" spans="1:7" ht="45" x14ac:dyDescent="0.25">
      <c r="A29" s="2" t="s">
        <v>20</v>
      </c>
      <c r="B29" s="3">
        <v>8</v>
      </c>
      <c r="C29" s="5">
        <v>0</v>
      </c>
      <c r="D29" s="4">
        <v>0</v>
      </c>
      <c r="E29" s="4">
        <v>8</v>
      </c>
      <c r="F29" s="30">
        <v>0</v>
      </c>
      <c r="G29" s="4">
        <f>F29*F9+E29*E9+D29*D9+C29*C9</f>
        <v>2496</v>
      </c>
    </row>
    <row r="30" spans="1:7" ht="30" x14ac:dyDescent="0.25">
      <c r="A30" s="2" t="s">
        <v>22</v>
      </c>
      <c r="B30" s="3">
        <v>0.5</v>
      </c>
      <c r="C30" s="5">
        <v>0</v>
      </c>
      <c r="D30" s="4">
        <v>0</v>
      </c>
      <c r="E30" s="4">
        <v>0</v>
      </c>
      <c r="F30" s="30">
        <v>0.5</v>
      </c>
      <c r="G30" s="4">
        <f>F30*F9+E30*E9+D30*D9+C30*C9</f>
        <v>156</v>
      </c>
    </row>
    <row r="31" spans="1:7" x14ac:dyDescent="0.25">
      <c r="A31" s="2" t="s">
        <v>23</v>
      </c>
      <c r="B31" s="3">
        <v>0.5</v>
      </c>
      <c r="C31" s="5">
        <v>0.5</v>
      </c>
      <c r="D31" s="4">
        <v>0</v>
      </c>
      <c r="E31" s="4">
        <v>0</v>
      </c>
      <c r="F31" s="30">
        <v>0</v>
      </c>
      <c r="G31" s="4">
        <f>F31*F9+E31*E9+D31*D9+C31*C9</f>
        <v>180</v>
      </c>
    </row>
    <row r="32" spans="1:7" x14ac:dyDescent="0.25">
      <c r="A32" s="2" t="s">
        <v>24</v>
      </c>
      <c r="B32" s="3">
        <v>1</v>
      </c>
      <c r="C32" s="5">
        <v>0</v>
      </c>
      <c r="D32" s="4">
        <v>0</v>
      </c>
      <c r="E32" s="4">
        <v>1</v>
      </c>
      <c r="F32" s="30">
        <v>1</v>
      </c>
      <c r="G32" s="4">
        <f>F32*F9+E32*E9+D32*D9+C32*C9</f>
        <v>624</v>
      </c>
    </row>
    <row r="33" spans="1:7" ht="30" x14ac:dyDescent="0.25">
      <c r="A33" s="2" t="s">
        <v>25</v>
      </c>
      <c r="B33" s="3">
        <v>2</v>
      </c>
      <c r="C33" s="5">
        <v>0</v>
      </c>
      <c r="D33" s="4">
        <v>0</v>
      </c>
      <c r="E33" s="4">
        <v>2</v>
      </c>
      <c r="F33" s="30">
        <v>2</v>
      </c>
      <c r="G33" s="4">
        <f>F33*F9+E33*E9+D33*D9+C33*C9</f>
        <v>1248</v>
      </c>
    </row>
    <row r="34" spans="1:7" x14ac:dyDescent="0.25">
      <c r="A34" s="73" t="s">
        <v>26</v>
      </c>
      <c r="B34" s="73">
        <f>SUM(B35)</f>
        <v>0.5</v>
      </c>
      <c r="C34" s="74">
        <f>SUM(C35)</f>
        <v>0.5</v>
      </c>
      <c r="D34" s="75">
        <f>SUM(D35)</f>
        <v>0</v>
      </c>
      <c r="E34" s="75">
        <f>SUM(E35)</f>
        <v>0.5</v>
      </c>
      <c r="F34" s="76">
        <f>SUM(F35)</f>
        <v>0.5</v>
      </c>
      <c r="G34" s="73">
        <f>C34*C9+D34*D9+E34*E9+F34*F9</f>
        <v>492</v>
      </c>
    </row>
    <row r="35" spans="1:7" ht="30" x14ac:dyDescent="0.25">
      <c r="A35" s="2" t="s">
        <v>27</v>
      </c>
      <c r="B35" s="3">
        <v>0.5</v>
      </c>
      <c r="C35" s="5">
        <v>0.5</v>
      </c>
      <c r="D35" s="4">
        <v>0</v>
      </c>
      <c r="E35" s="4">
        <v>0.5</v>
      </c>
      <c r="F35" s="30">
        <v>0.5</v>
      </c>
      <c r="G35" s="4">
        <f>F35*F9+E35*E9+D35*D9+C35*C9</f>
        <v>492</v>
      </c>
    </row>
    <row r="36" spans="1:7" x14ac:dyDescent="0.25">
      <c r="A36" s="73" t="s">
        <v>29</v>
      </c>
      <c r="B36" s="73">
        <f>SUM(B37)</f>
        <v>0.5</v>
      </c>
      <c r="C36" s="74">
        <f>SUM(C37)</f>
        <v>0.5</v>
      </c>
      <c r="D36" s="75">
        <f t="shared" ref="D36:F36" si="1">SUM(D37)</f>
        <v>0</v>
      </c>
      <c r="E36" s="75">
        <f t="shared" si="1"/>
        <v>0.5</v>
      </c>
      <c r="F36" s="76">
        <f t="shared" si="1"/>
        <v>0</v>
      </c>
      <c r="G36" s="73">
        <f>F36*F9+E36*E9+D36*D9+C36*C9</f>
        <v>336</v>
      </c>
    </row>
    <row r="37" spans="1:7" ht="30" x14ac:dyDescent="0.25">
      <c r="A37" s="2" t="s">
        <v>30</v>
      </c>
      <c r="B37" s="3">
        <v>0.5</v>
      </c>
      <c r="C37" s="5">
        <v>0.5</v>
      </c>
      <c r="D37" s="4">
        <v>0</v>
      </c>
      <c r="E37" s="4">
        <v>0.5</v>
      </c>
      <c r="F37" s="30">
        <v>0</v>
      </c>
      <c r="G37" s="4">
        <f>F37*F9+E37*E9+D37*D9+C37*C9</f>
        <v>336</v>
      </c>
    </row>
    <row r="38" spans="1:7" x14ac:dyDescent="0.25">
      <c r="C38" s="10"/>
      <c r="D38" s="9"/>
      <c r="E38" s="9"/>
      <c r="F38" s="9"/>
      <c r="G38" s="4"/>
    </row>
    <row r="39" spans="1:7" x14ac:dyDescent="0.25">
      <c r="C39" s="31">
        <f>SUM(C11,C15,C20,C34,C36)</f>
        <v>7.5</v>
      </c>
      <c r="D39" s="14">
        <f>SUM(D11,D15,D20,D34,D36)</f>
        <v>5.5</v>
      </c>
      <c r="E39" s="14">
        <f>SUM(E11,E15,E20,E34,E36)</f>
        <v>16.5</v>
      </c>
      <c r="F39" s="14">
        <f>SUM(F11,F15,F20,F34,F36)</f>
        <v>22.5</v>
      </c>
      <c r="G39" s="32">
        <f>SUM(G11,G15,G20,G34,G36)</f>
        <v>16188</v>
      </c>
    </row>
    <row r="40" spans="1:7" x14ac:dyDescent="0.25">
      <c r="B40" s="11">
        <f>SUM(B11,B15,B20,B34,B36)</f>
        <v>52</v>
      </c>
    </row>
    <row r="41" spans="1:7" x14ac:dyDescent="0.25">
      <c r="A41" s="16" t="s">
        <v>41</v>
      </c>
    </row>
    <row r="42" spans="1:7" x14ac:dyDescent="0.25">
      <c r="A42" s="16">
        <v>2</v>
      </c>
      <c r="B42" s="5" t="s">
        <v>1</v>
      </c>
      <c r="C42" s="4" t="s">
        <v>32</v>
      </c>
      <c r="D42" s="4" t="s">
        <v>33</v>
      </c>
      <c r="E42" s="4" t="s">
        <v>34</v>
      </c>
      <c r="F42" s="5" t="s">
        <v>52</v>
      </c>
    </row>
    <row r="43" spans="1:7" x14ac:dyDescent="0.25">
      <c r="B43" s="7"/>
      <c r="C43" s="15"/>
      <c r="D43" s="15"/>
      <c r="E43" s="15"/>
    </row>
    <row r="44" spans="1:7" x14ac:dyDescent="0.25">
      <c r="A44" s="26" t="s">
        <v>39</v>
      </c>
      <c r="B44" s="5">
        <f>B45/A42</f>
        <v>1350</v>
      </c>
      <c r="C44" s="4">
        <f>C45/A42</f>
        <v>660</v>
      </c>
      <c r="D44" s="4">
        <f>D45/A42</f>
        <v>2574</v>
      </c>
      <c r="E44" s="4">
        <f>E45/A42</f>
        <v>3510</v>
      </c>
      <c r="F44" s="28">
        <f>F45/A42</f>
        <v>8094</v>
      </c>
    </row>
    <row r="45" spans="1:7" x14ac:dyDescent="0.25">
      <c r="A45" s="26" t="s">
        <v>40</v>
      </c>
      <c r="B45" s="27">
        <f>C39*C9</f>
        <v>2700</v>
      </c>
      <c r="C45" s="27">
        <f>D39*D9</f>
        <v>1320</v>
      </c>
      <c r="D45" s="27">
        <f>E39*E9</f>
        <v>5148</v>
      </c>
      <c r="E45" s="27">
        <f>F9*F39</f>
        <v>7020</v>
      </c>
      <c r="F45" s="28">
        <f>SUM(B45:E45)</f>
        <v>16188</v>
      </c>
    </row>
    <row r="49" spans="1:4" x14ac:dyDescent="0.25">
      <c r="A49" s="24" t="s">
        <v>42</v>
      </c>
      <c r="B49" s="17">
        <f>F44</f>
        <v>8094</v>
      </c>
    </row>
    <row r="50" spans="1:4" x14ac:dyDescent="0.25">
      <c r="A50" s="24" t="s">
        <v>43</v>
      </c>
      <c r="B50" s="17">
        <f>F45</f>
        <v>16188</v>
      </c>
    </row>
    <row r="51" spans="1:4" x14ac:dyDescent="0.25">
      <c r="A51" s="24" t="s">
        <v>44</v>
      </c>
      <c r="B51" s="17">
        <f>B50-B49</f>
        <v>8094</v>
      </c>
    </row>
    <row r="52" spans="1:4" x14ac:dyDescent="0.25">
      <c r="A52" s="24" t="s">
        <v>45</v>
      </c>
      <c r="B52" s="18">
        <f>B51/B49</f>
        <v>1</v>
      </c>
    </row>
    <row r="53" spans="1:4" x14ac:dyDescent="0.25">
      <c r="A53" s="24" t="s">
        <v>46</v>
      </c>
      <c r="B53" s="19">
        <f>B50/B49</f>
        <v>2</v>
      </c>
    </row>
    <row r="54" spans="1:4" x14ac:dyDescent="0.25">
      <c r="A54" s="25" t="s">
        <v>47</v>
      </c>
      <c r="B54" s="18">
        <f>B51/B50</f>
        <v>0.5</v>
      </c>
    </row>
    <row r="55" spans="1:4" x14ac:dyDescent="0.25">
      <c r="C55" s="11" t="s">
        <v>51</v>
      </c>
    </row>
    <row r="56" spans="1:4" x14ac:dyDescent="0.25">
      <c r="B56" s="21" t="s">
        <v>49</v>
      </c>
      <c r="C56" s="21"/>
      <c r="D56" s="22">
        <f>B50</f>
        <v>16188</v>
      </c>
    </row>
    <row r="57" spans="1:4" x14ac:dyDescent="0.25">
      <c r="B57" s="21" t="s">
        <v>48</v>
      </c>
      <c r="C57" s="23">
        <v>0.2</v>
      </c>
      <c r="D57" s="21">
        <f>D56*C57</f>
        <v>3237.6000000000004</v>
      </c>
    </row>
    <row r="58" spans="1:4" x14ac:dyDescent="0.25">
      <c r="B58" s="21" t="s">
        <v>50</v>
      </c>
      <c r="C58" s="21"/>
      <c r="D58" s="22">
        <f>D56+D57</f>
        <v>19425.599999999999</v>
      </c>
    </row>
  </sheetData>
  <mergeCells count="4">
    <mergeCell ref="C2:F2"/>
    <mergeCell ref="C4:F4"/>
    <mergeCell ref="C6:F6"/>
    <mergeCell ref="C8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A4" sqref="A4:D34"/>
    </sheetView>
  </sheetViews>
  <sheetFormatPr baseColWidth="10" defaultRowHeight="15" x14ac:dyDescent="0.25"/>
  <cols>
    <col min="1" max="1" width="75.42578125" bestFit="1" customWidth="1"/>
    <col min="2" max="2" width="11.42578125" style="9"/>
    <col min="3" max="3" width="12.42578125" style="47" bestFit="1" customWidth="1"/>
    <col min="4" max="4" width="55.42578125" customWidth="1"/>
  </cols>
  <sheetData>
    <row r="1" spans="1:4" x14ac:dyDescent="0.25">
      <c r="A1" s="62" t="s">
        <v>60</v>
      </c>
      <c r="B1" s="62"/>
      <c r="C1" s="62"/>
      <c r="D1" s="62"/>
    </row>
    <row r="2" spans="1:4" x14ac:dyDescent="0.25">
      <c r="A2" s="62"/>
      <c r="B2" s="62"/>
      <c r="C2" s="62"/>
      <c r="D2" s="62"/>
    </row>
    <row r="3" spans="1:4" x14ac:dyDescent="0.25">
      <c r="A3" s="63"/>
      <c r="B3" s="63"/>
      <c r="C3" s="63"/>
      <c r="D3" s="63"/>
    </row>
    <row r="4" spans="1:4" ht="30" x14ac:dyDescent="0.25">
      <c r="A4" s="37" t="s">
        <v>55</v>
      </c>
      <c r="B4" s="37" t="s">
        <v>57</v>
      </c>
      <c r="C4" s="37" t="s">
        <v>58</v>
      </c>
      <c r="D4" s="37" t="s">
        <v>56</v>
      </c>
    </row>
    <row r="5" spans="1:4" x14ac:dyDescent="0.25">
      <c r="A5" s="35" t="s">
        <v>0</v>
      </c>
      <c r="B5" s="4">
        <v>0.5</v>
      </c>
      <c r="C5" s="42">
        <v>180</v>
      </c>
      <c r="D5" s="35"/>
    </row>
    <row r="6" spans="1:4" x14ac:dyDescent="0.25">
      <c r="A6" s="35" t="s">
        <v>2</v>
      </c>
      <c r="B6" s="4">
        <v>4</v>
      </c>
      <c r="C6" s="42">
        <v>1440</v>
      </c>
      <c r="D6" s="35"/>
    </row>
    <row r="7" spans="1:4" x14ac:dyDescent="0.25">
      <c r="A7" s="35" t="s">
        <v>4</v>
      </c>
      <c r="B7" s="4">
        <v>0.5</v>
      </c>
      <c r="C7" s="42">
        <v>180</v>
      </c>
      <c r="D7" s="35" t="s">
        <v>1</v>
      </c>
    </row>
    <row r="8" spans="1:4" x14ac:dyDescent="0.25">
      <c r="A8" s="35" t="s">
        <v>5</v>
      </c>
      <c r="B8" s="4">
        <v>0.5</v>
      </c>
      <c r="C8" s="42">
        <v>612</v>
      </c>
      <c r="D8" s="35" t="s">
        <v>6</v>
      </c>
    </row>
    <row r="9" spans="1:4" x14ac:dyDescent="0.25">
      <c r="A9" s="35" t="s">
        <v>7</v>
      </c>
      <c r="B9" s="4">
        <v>0.5</v>
      </c>
      <c r="C9" s="42">
        <v>180</v>
      </c>
      <c r="D9" s="35" t="s">
        <v>1</v>
      </c>
    </row>
    <row r="10" spans="1:4" x14ac:dyDescent="0.25">
      <c r="A10" s="35" t="s">
        <v>8</v>
      </c>
      <c r="B10" s="4">
        <v>4</v>
      </c>
      <c r="C10" s="42">
        <v>2496</v>
      </c>
      <c r="D10" s="35" t="s">
        <v>9</v>
      </c>
    </row>
    <row r="11" spans="1:4" x14ac:dyDescent="0.25">
      <c r="A11" s="36" t="s">
        <v>61</v>
      </c>
      <c r="B11" s="43">
        <f>SUM(B5:B10)</f>
        <v>10</v>
      </c>
      <c r="C11" s="44">
        <f>SUM(C5:C10)</f>
        <v>5088</v>
      </c>
      <c r="D11" s="35"/>
    </row>
    <row r="12" spans="1:4" x14ac:dyDescent="0.25">
      <c r="A12" s="35"/>
      <c r="B12" s="4"/>
      <c r="C12" s="42"/>
      <c r="D12" s="35"/>
    </row>
    <row r="13" spans="1:4" x14ac:dyDescent="0.25">
      <c r="A13" s="35" t="s">
        <v>10</v>
      </c>
      <c r="B13" s="4">
        <v>1</v>
      </c>
      <c r="C13" s="42">
        <v>240</v>
      </c>
      <c r="D13" s="35" t="s">
        <v>11</v>
      </c>
    </row>
    <row r="14" spans="1:4" x14ac:dyDescent="0.25">
      <c r="A14" s="35" t="s">
        <v>12</v>
      </c>
      <c r="B14" s="4">
        <v>1</v>
      </c>
      <c r="C14" s="42">
        <v>240</v>
      </c>
      <c r="D14" s="35" t="s">
        <v>11</v>
      </c>
    </row>
    <row r="15" spans="1:4" x14ac:dyDescent="0.25">
      <c r="A15" s="35" t="s">
        <v>13</v>
      </c>
      <c r="B15" s="4">
        <v>1</v>
      </c>
      <c r="C15" s="42">
        <v>240</v>
      </c>
      <c r="D15" s="35" t="s">
        <v>11</v>
      </c>
    </row>
    <row r="16" spans="1:4" x14ac:dyDescent="0.25">
      <c r="A16" s="35" t="s">
        <v>14</v>
      </c>
      <c r="B16" s="4">
        <v>0.5</v>
      </c>
      <c r="C16" s="42">
        <v>120</v>
      </c>
      <c r="D16" s="35" t="s">
        <v>11</v>
      </c>
    </row>
    <row r="17" spans="1:4" x14ac:dyDescent="0.25">
      <c r="A17" s="35" t="s">
        <v>15</v>
      </c>
      <c r="B17" s="4">
        <v>5</v>
      </c>
      <c r="C17" s="42">
        <v>0</v>
      </c>
      <c r="D17" s="35"/>
    </row>
    <row r="18" spans="1:4" x14ac:dyDescent="0.25">
      <c r="A18" s="35" t="s">
        <v>16</v>
      </c>
      <c r="B18" s="4">
        <v>1.5</v>
      </c>
      <c r="C18" s="42">
        <v>360</v>
      </c>
      <c r="D18" s="35" t="s">
        <v>11</v>
      </c>
    </row>
    <row r="19" spans="1:4" x14ac:dyDescent="0.25">
      <c r="A19" s="36" t="s">
        <v>59</v>
      </c>
      <c r="B19" s="43">
        <f>SUM(B13:B18)</f>
        <v>10</v>
      </c>
      <c r="C19" s="44">
        <f>SUM(C13:C18)</f>
        <v>1200</v>
      </c>
      <c r="D19" s="35"/>
    </row>
    <row r="20" spans="1:4" x14ac:dyDescent="0.25">
      <c r="A20" s="35"/>
      <c r="B20" s="4"/>
      <c r="C20" s="42"/>
      <c r="D20" s="35"/>
    </row>
    <row r="21" spans="1:4" x14ac:dyDescent="0.25">
      <c r="A21" s="35" t="s">
        <v>17</v>
      </c>
      <c r="B21" s="4">
        <v>0.5</v>
      </c>
      <c r="C21" s="42">
        <v>156</v>
      </c>
      <c r="D21" s="35" t="s">
        <v>18</v>
      </c>
    </row>
    <row r="22" spans="1:4" x14ac:dyDescent="0.25">
      <c r="A22" s="35" t="s">
        <v>19</v>
      </c>
      <c r="B22" s="4">
        <v>13.5</v>
      </c>
      <c r="C22" s="42">
        <v>4212</v>
      </c>
      <c r="D22" s="35" t="s">
        <v>18</v>
      </c>
    </row>
    <row r="23" spans="1:4" x14ac:dyDescent="0.25">
      <c r="A23" s="35" t="s">
        <v>20</v>
      </c>
      <c r="B23" s="4">
        <v>8</v>
      </c>
      <c r="C23" s="42">
        <v>2496</v>
      </c>
      <c r="D23" s="35" t="s">
        <v>21</v>
      </c>
    </row>
    <row r="24" spans="1:4" x14ac:dyDescent="0.25">
      <c r="A24" s="35" t="s">
        <v>22</v>
      </c>
      <c r="B24" s="4">
        <v>0.5</v>
      </c>
      <c r="C24" s="42">
        <v>156</v>
      </c>
      <c r="D24" s="35" t="s">
        <v>18</v>
      </c>
    </row>
    <row r="25" spans="1:4" x14ac:dyDescent="0.25">
      <c r="A25" s="35" t="s">
        <v>23</v>
      </c>
      <c r="B25" s="4">
        <v>0.5</v>
      </c>
      <c r="C25" s="42">
        <v>180</v>
      </c>
      <c r="D25" s="35" t="s">
        <v>1</v>
      </c>
    </row>
    <row r="26" spans="1:4" x14ac:dyDescent="0.25">
      <c r="A26" s="35" t="s">
        <v>24</v>
      </c>
      <c r="B26" s="4">
        <v>1</v>
      </c>
      <c r="C26" s="42">
        <v>624</v>
      </c>
      <c r="D26" s="35" t="s">
        <v>9</v>
      </c>
    </row>
    <row r="27" spans="1:4" x14ac:dyDescent="0.25">
      <c r="A27" s="35" t="s">
        <v>25</v>
      </c>
      <c r="B27" s="4">
        <v>2</v>
      </c>
      <c r="C27" s="42">
        <v>1248</v>
      </c>
      <c r="D27" s="35" t="s">
        <v>9</v>
      </c>
    </row>
    <row r="28" spans="1:4" x14ac:dyDescent="0.25">
      <c r="A28" s="35" t="s">
        <v>27</v>
      </c>
      <c r="B28" s="4">
        <v>0.5</v>
      </c>
      <c r="C28" s="42">
        <v>492</v>
      </c>
      <c r="D28" s="35" t="s">
        <v>28</v>
      </c>
    </row>
    <row r="29" spans="1:4" x14ac:dyDescent="0.25">
      <c r="A29" s="36" t="s">
        <v>62</v>
      </c>
      <c r="B29" s="43">
        <f>SUM(B21:B28)</f>
        <v>26.5</v>
      </c>
      <c r="C29" s="44">
        <f>SUM(C21:C28)</f>
        <v>9564</v>
      </c>
      <c r="D29" s="35"/>
    </row>
    <row r="30" spans="1:4" x14ac:dyDescent="0.25">
      <c r="A30" s="35"/>
      <c r="B30" s="4"/>
      <c r="C30" s="42"/>
      <c r="D30" s="35"/>
    </row>
    <row r="31" spans="1:4" x14ac:dyDescent="0.25">
      <c r="A31" s="35" t="s">
        <v>30</v>
      </c>
      <c r="B31" s="4">
        <v>0.5</v>
      </c>
      <c r="C31" s="42">
        <v>336</v>
      </c>
      <c r="D31" s="35" t="s">
        <v>31</v>
      </c>
    </row>
    <row r="32" spans="1:4" x14ac:dyDescent="0.25">
      <c r="A32" s="36" t="s">
        <v>63</v>
      </c>
      <c r="B32" s="43">
        <f>SUM(B31)</f>
        <v>0.5</v>
      </c>
      <c r="C32" s="44">
        <f>SUM(C31)</f>
        <v>336</v>
      </c>
      <c r="D32" s="35"/>
    </row>
    <row r="33" spans="1:4" x14ac:dyDescent="0.25">
      <c r="A33" s="38"/>
      <c r="B33" s="45"/>
      <c r="C33" s="46"/>
      <c r="D33" s="39"/>
    </row>
    <row r="34" spans="1:4" x14ac:dyDescent="0.25">
      <c r="A34" s="40" t="s">
        <v>64</v>
      </c>
      <c r="B34" s="40">
        <f>SUM(B11,B19,B29,B32)</f>
        <v>47</v>
      </c>
      <c r="C34" s="41">
        <f>SUM(C11,C19,C29,C32)</f>
        <v>16188</v>
      </c>
    </row>
  </sheetData>
  <mergeCells count="1">
    <mergeCell ref="A1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7" sqref="D7"/>
    </sheetView>
  </sheetViews>
  <sheetFormatPr baseColWidth="10" defaultRowHeight="15" x14ac:dyDescent="0.25"/>
  <cols>
    <col min="1" max="1" width="39.28515625" bestFit="1" customWidth="1"/>
    <col min="2" max="2" width="12" bestFit="1" customWidth="1"/>
    <col min="5" max="5" width="13.28515625" customWidth="1"/>
    <col min="6" max="6" width="14.42578125" customWidth="1"/>
  </cols>
  <sheetData>
    <row r="1" spans="1:9" ht="45" x14ac:dyDescent="0.25">
      <c r="A1" s="48" t="s">
        <v>65</v>
      </c>
      <c r="B1" s="48" t="s">
        <v>66</v>
      </c>
      <c r="C1" s="48" t="s">
        <v>67</v>
      </c>
      <c r="D1" s="48" t="s">
        <v>68</v>
      </c>
      <c r="E1" s="48" t="s">
        <v>69</v>
      </c>
      <c r="F1" s="48" t="s">
        <v>70</v>
      </c>
      <c r="G1" s="48" t="s">
        <v>71</v>
      </c>
      <c r="H1" s="48" t="s">
        <v>72</v>
      </c>
    </row>
    <row r="2" spans="1:9" x14ac:dyDescent="0.25">
      <c r="A2" s="35" t="s">
        <v>73</v>
      </c>
      <c r="B2" s="35" t="s">
        <v>76</v>
      </c>
      <c r="C2" s="49">
        <v>38860</v>
      </c>
      <c r="D2" s="50">
        <f>C2/12</f>
        <v>3238.3333333333335</v>
      </c>
      <c r="E2" s="50">
        <v>22.5</v>
      </c>
      <c r="F2" s="50">
        <f>E2*G11</f>
        <v>180</v>
      </c>
      <c r="G2" s="50">
        <f>E2*G8</f>
        <v>45</v>
      </c>
      <c r="H2" s="50">
        <f>G2*G11</f>
        <v>360</v>
      </c>
      <c r="I2" s="9"/>
    </row>
    <row r="3" spans="1:9" x14ac:dyDescent="0.25">
      <c r="A3" s="35" t="s">
        <v>75</v>
      </c>
      <c r="B3" s="35" t="s">
        <v>76</v>
      </c>
      <c r="C3" s="49">
        <v>18490</v>
      </c>
      <c r="D3" s="50">
        <f>C3/12</f>
        <v>1540.8333333333333</v>
      </c>
      <c r="E3" s="50">
        <v>15.5</v>
      </c>
      <c r="F3" s="50">
        <f>E3*G11</f>
        <v>124</v>
      </c>
      <c r="G3" s="50">
        <f>E3*G8</f>
        <v>31</v>
      </c>
      <c r="H3" s="50">
        <f>G3*G11</f>
        <v>248</v>
      </c>
      <c r="I3" s="9"/>
    </row>
    <row r="4" spans="1:9" x14ac:dyDescent="0.25">
      <c r="A4" s="35" t="s">
        <v>21</v>
      </c>
      <c r="B4" s="35" t="s">
        <v>76</v>
      </c>
      <c r="C4" s="49">
        <v>24000</v>
      </c>
      <c r="D4" s="50">
        <f>C4/12</f>
        <v>2000</v>
      </c>
      <c r="E4" s="50">
        <v>24.4</v>
      </c>
      <c r="F4" s="50">
        <f>E4*G11</f>
        <v>195.2</v>
      </c>
      <c r="G4" s="50">
        <f>E4*G8</f>
        <v>48.8</v>
      </c>
      <c r="H4" s="50">
        <f>G4*G11</f>
        <v>390.4</v>
      </c>
      <c r="I4" s="9"/>
    </row>
    <row r="5" spans="1:9" x14ac:dyDescent="0.25">
      <c r="A5" s="35" t="s">
        <v>18</v>
      </c>
      <c r="B5" s="35" t="s">
        <v>76</v>
      </c>
      <c r="C5" s="49">
        <v>24000</v>
      </c>
      <c r="D5" s="50">
        <f>C5/12</f>
        <v>2000</v>
      </c>
      <c r="E5" s="50">
        <v>24.4</v>
      </c>
      <c r="F5" s="50">
        <f>E5*G11</f>
        <v>195.2</v>
      </c>
      <c r="G5" s="50">
        <f>E5*G8</f>
        <v>48.8</v>
      </c>
      <c r="H5" s="50">
        <f>G5*G11</f>
        <v>390.4</v>
      </c>
      <c r="I5" s="9"/>
    </row>
    <row r="6" spans="1:9" x14ac:dyDescent="0.25">
      <c r="B6" s="51"/>
      <c r="C6" s="51"/>
      <c r="D6" s="51"/>
      <c r="E6" s="51"/>
      <c r="F6" s="51"/>
      <c r="G6" s="51"/>
    </row>
    <row r="7" spans="1:9" x14ac:dyDescent="0.25">
      <c r="A7" s="52" t="s">
        <v>74</v>
      </c>
    </row>
    <row r="8" spans="1:9" x14ac:dyDescent="0.25">
      <c r="A8" t="s">
        <v>77</v>
      </c>
      <c r="B8" s="53">
        <v>3000</v>
      </c>
      <c r="F8" t="s">
        <v>41</v>
      </c>
      <c r="G8">
        <v>2</v>
      </c>
    </row>
    <row r="9" spans="1:9" x14ac:dyDescent="0.25">
      <c r="A9" t="s">
        <v>78</v>
      </c>
      <c r="B9" s="53">
        <f>B8+(B8*G9/100)</f>
        <v>4258.2</v>
      </c>
      <c r="F9" t="s">
        <v>74</v>
      </c>
      <c r="G9">
        <v>41.94</v>
      </c>
    </row>
    <row r="10" spans="1:9" x14ac:dyDescent="0.25">
      <c r="A10" t="s">
        <v>79</v>
      </c>
      <c r="B10" s="53">
        <f>B9*12</f>
        <v>51098.399999999994</v>
      </c>
      <c r="F10" t="s">
        <v>80</v>
      </c>
      <c r="G10">
        <v>40.53</v>
      </c>
    </row>
    <row r="11" spans="1:9" x14ac:dyDescent="0.25">
      <c r="A11" t="s">
        <v>81</v>
      </c>
      <c r="B11" s="53"/>
      <c r="F11" t="s">
        <v>82</v>
      </c>
      <c r="G11">
        <v>8</v>
      </c>
    </row>
    <row r="12" spans="1:9" x14ac:dyDescent="0.25">
      <c r="A12" t="s">
        <v>83</v>
      </c>
      <c r="B12" s="53">
        <f>20*12</f>
        <v>240</v>
      </c>
    </row>
    <row r="13" spans="1:9" x14ac:dyDescent="0.25">
      <c r="A13" t="s">
        <v>84</v>
      </c>
      <c r="B13" s="53">
        <f>B12*0.1</f>
        <v>24</v>
      </c>
      <c r="F13" s="64" t="s">
        <v>85</v>
      </c>
      <c r="G13" s="64"/>
    </row>
    <row r="14" spans="1:9" x14ac:dyDescent="0.25">
      <c r="A14" t="s">
        <v>86</v>
      </c>
      <c r="B14" s="53">
        <f>B12-B13</f>
        <v>216</v>
      </c>
      <c r="F14" s="54" t="s">
        <v>87</v>
      </c>
      <c r="G14" s="54" t="s">
        <v>88</v>
      </c>
    </row>
    <row r="15" spans="1:9" ht="30" x14ac:dyDescent="0.25">
      <c r="A15" t="s">
        <v>89</v>
      </c>
      <c r="B15" s="53">
        <f>B10/B14</f>
        <v>236.56666666666663</v>
      </c>
      <c r="F15" s="55" t="s">
        <v>90</v>
      </c>
      <c r="G15" s="56" t="s">
        <v>91</v>
      </c>
    </row>
    <row r="16" spans="1:9" x14ac:dyDescent="0.25">
      <c r="A16" t="s">
        <v>41</v>
      </c>
      <c r="B16" s="53">
        <v>2</v>
      </c>
      <c r="F16" s="55" t="s">
        <v>92</v>
      </c>
      <c r="G16" s="56" t="s">
        <v>93</v>
      </c>
    </row>
    <row r="17" spans="1:7" x14ac:dyDescent="0.25">
      <c r="A17" t="s">
        <v>94</v>
      </c>
      <c r="B17" s="53">
        <f>B15*B16</f>
        <v>473.13333333333327</v>
      </c>
      <c r="F17" s="54" t="s">
        <v>95</v>
      </c>
      <c r="G17" s="57" t="s">
        <v>96</v>
      </c>
    </row>
    <row r="18" spans="1:7" x14ac:dyDescent="0.25">
      <c r="A18" t="s">
        <v>97</v>
      </c>
      <c r="B18" s="53"/>
      <c r="F18" s="55" t="s">
        <v>98</v>
      </c>
      <c r="G18" s="56" t="s">
        <v>99</v>
      </c>
    </row>
    <row r="19" spans="1:7" x14ac:dyDescent="0.25">
      <c r="A19" t="s">
        <v>100</v>
      </c>
      <c r="B19" s="53">
        <v>8</v>
      </c>
      <c r="F19" s="55" t="s">
        <v>101</v>
      </c>
      <c r="G19" s="56" t="s">
        <v>102</v>
      </c>
    </row>
    <row r="20" spans="1:7" x14ac:dyDescent="0.25">
      <c r="A20" t="s">
        <v>103</v>
      </c>
      <c r="B20" s="53">
        <f>B15/B19</f>
        <v>29.570833333333329</v>
      </c>
      <c r="F20" s="55" t="s">
        <v>104</v>
      </c>
      <c r="G20" s="56" t="s">
        <v>105</v>
      </c>
    </row>
    <row r="21" spans="1:7" ht="24.75" customHeight="1" x14ac:dyDescent="0.25">
      <c r="A21" t="s">
        <v>106</v>
      </c>
      <c r="B21" s="53">
        <f>B20*B16</f>
        <v>59.141666666666659</v>
      </c>
      <c r="F21" s="55" t="s">
        <v>107</v>
      </c>
      <c r="G21" s="56" t="s">
        <v>108</v>
      </c>
    </row>
    <row r="23" spans="1:7" x14ac:dyDescent="0.25">
      <c r="A23" s="52" t="s">
        <v>80</v>
      </c>
    </row>
    <row r="24" spans="1:7" x14ac:dyDescent="0.25">
      <c r="A24" t="s">
        <v>77</v>
      </c>
      <c r="B24" s="51">
        <v>1540</v>
      </c>
    </row>
    <row r="25" spans="1:7" x14ac:dyDescent="0.25">
      <c r="A25" t="s">
        <v>78</v>
      </c>
      <c r="B25" s="51">
        <f>B24+(B24*G10/100)</f>
        <v>2164.1620000000003</v>
      </c>
    </row>
    <row r="26" spans="1:7" x14ac:dyDescent="0.25">
      <c r="A26" t="s">
        <v>79</v>
      </c>
      <c r="B26" s="51">
        <f>B25*12</f>
        <v>25969.944000000003</v>
      </c>
      <c r="F26" s="65" t="s">
        <v>109</v>
      </c>
      <c r="G26" s="65"/>
    </row>
    <row r="27" spans="1:7" ht="30" x14ac:dyDescent="0.25">
      <c r="A27" t="s">
        <v>81</v>
      </c>
      <c r="B27" s="51"/>
      <c r="F27" s="58" t="s">
        <v>111</v>
      </c>
      <c r="G27" s="32" t="s">
        <v>110</v>
      </c>
    </row>
    <row r="28" spans="1:7" ht="30" x14ac:dyDescent="0.25">
      <c r="A28" t="s">
        <v>83</v>
      </c>
      <c r="B28" s="51">
        <f>20*12</f>
        <v>240</v>
      </c>
      <c r="F28" s="58" t="s">
        <v>112</v>
      </c>
      <c r="G28" s="32" t="s">
        <v>113</v>
      </c>
    </row>
    <row r="29" spans="1:7" ht="30" x14ac:dyDescent="0.25">
      <c r="A29" t="s">
        <v>84</v>
      </c>
      <c r="B29" s="51">
        <f>B28*0.1</f>
        <v>24</v>
      </c>
      <c r="F29" s="58" t="s">
        <v>114</v>
      </c>
      <c r="G29" s="59">
        <v>1153</v>
      </c>
    </row>
    <row r="30" spans="1:7" ht="45" x14ac:dyDescent="0.25">
      <c r="A30" t="s">
        <v>86</v>
      </c>
      <c r="B30" s="51">
        <f>B28-B29</f>
        <v>216</v>
      </c>
      <c r="F30" s="60" t="s">
        <v>115</v>
      </c>
      <c r="G30" s="32">
        <v>9.76</v>
      </c>
    </row>
    <row r="31" spans="1:7" x14ac:dyDescent="0.25">
      <c r="A31" t="s">
        <v>89</v>
      </c>
      <c r="B31" s="51">
        <f>B26/B30</f>
        <v>120.23122222222224</v>
      </c>
    </row>
    <row r="32" spans="1:7" x14ac:dyDescent="0.25">
      <c r="A32" t="s">
        <v>41</v>
      </c>
      <c r="B32" s="51">
        <v>2</v>
      </c>
    </row>
    <row r="33" spans="1:2" x14ac:dyDescent="0.25">
      <c r="A33" t="s">
        <v>94</v>
      </c>
      <c r="B33" s="51">
        <f>B31*B32</f>
        <v>240.46244444444449</v>
      </c>
    </row>
    <row r="34" spans="1:2" x14ac:dyDescent="0.25">
      <c r="A34" t="s">
        <v>97</v>
      </c>
      <c r="B34" s="51"/>
    </row>
    <row r="35" spans="1:2" x14ac:dyDescent="0.25">
      <c r="A35" t="s">
        <v>100</v>
      </c>
      <c r="B35" s="51">
        <v>8</v>
      </c>
    </row>
    <row r="36" spans="1:2" x14ac:dyDescent="0.25">
      <c r="A36" t="s">
        <v>103</v>
      </c>
      <c r="B36" s="51">
        <f>B31/B35</f>
        <v>15.02890277777778</v>
      </c>
    </row>
    <row r="37" spans="1:2" x14ac:dyDescent="0.25">
      <c r="A37" t="s">
        <v>106</v>
      </c>
      <c r="B37" s="51">
        <f>B36*B32</f>
        <v>30.057805555555561</v>
      </c>
    </row>
  </sheetData>
  <mergeCells count="2">
    <mergeCell ref="F13:G13"/>
    <mergeCell ref="F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Plan_charge</vt:lpstr>
      <vt:lpstr>estimation_budgétaire</vt:lpstr>
      <vt:lpstr>Grille_salariale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AP</cp:lastModifiedBy>
  <dcterms:created xsi:type="dcterms:W3CDTF">2017-10-30T11:10:48Z</dcterms:created>
  <dcterms:modified xsi:type="dcterms:W3CDTF">2017-11-27T13:40:58Z</dcterms:modified>
</cp:coreProperties>
</file>