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 activeTab="2"/>
  </bookViews>
  <sheets>
    <sheet name="закуп" sheetId="3" r:id="rId1"/>
    <sheet name="продажи" sheetId="5" r:id="rId2"/>
    <sheet name="отчет о прибыли и убытках" sheetId="4" r:id="rId3"/>
    <sheet name="точка безубыточности" sheetId="6" r:id="rId4"/>
    <sheet name="закуп и выручка" sheetId="7" r:id="rId5"/>
  </sheets>
  <calcPr calcId="162913" iterateDelta="1E-4"/>
</workbook>
</file>

<file path=xl/calcChain.xml><?xml version="1.0" encoding="utf-8"?>
<calcChain xmlns="http://schemas.openxmlformats.org/spreadsheetml/2006/main">
  <c r="J12" i="4" l="1"/>
  <c r="J11" i="4"/>
  <c r="J7" i="4"/>
  <c r="J6" i="4"/>
  <c r="J5" i="4"/>
  <c r="G42" i="4" l="1"/>
  <c r="G39" i="4"/>
  <c r="G40" i="4"/>
  <c r="G41" i="4"/>
  <c r="G7" i="4"/>
  <c r="H11" i="4"/>
  <c r="H12" i="4"/>
  <c r="G25" i="4"/>
  <c r="H7" i="4"/>
  <c r="F6" i="4"/>
  <c r="H6" i="4"/>
  <c r="H5" i="4"/>
  <c r="G8" i="4"/>
  <c r="G28" i="4" l="1"/>
  <c r="I6" i="7"/>
  <c r="H6" i="7"/>
  <c r="D12" i="7"/>
  <c r="E8" i="7" l="1"/>
  <c r="E7" i="7"/>
  <c r="E12" i="7"/>
  <c r="E9" i="7"/>
  <c r="E10" i="7"/>
  <c r="F12" i="7"/>
  <c r="F9" i="7"/>
  <c r="F10" i="7"/>
  <c r="E6" i="7"/>
  <c r="I9" i="7" l="1"/>
  <c r="H9" i="7"/>
  <c r="I8" i="7" l="1"/>
  <c r="H8" i="7"/>
  <c r="I7" i="7"/>
  <c r="H7" i="7"/>
  <c r="F57" i="6" l="1"/>
  <c r="F26" i="6" s="1"/>
  <c r="F31" i="6" s="1"/>
  <c r="L6" i="6" s="1"/>
  <c r="J3" i="6"/>
  <c r="L4" i="6" l="1"/>
  <c r="L3" i="6"/>
  <c r="F12" i="4"/>
  <c r="D12" i="4"/>
  <c r="F36" i="6" l="1"/>
  <c r="F41" i="6"/>
  <c r="F35" i="6"/>
  <c r="F22" i="4"/>
  <c r="D22" i="4"/>
  <c r="F11" i="4"/>
  <c r="D11" i="4"/>
  <c r="C36" i="4"/>
  <c r="E25" i="4"/>
  <c r="E28" i="4" s="1"/>
  <c r="F7" i="4"/>
  <c r="F5" i="4"/>
  <c r="D7" i="4"/>
  <c r="D6" i="4"/>
  <c r="D5" i="4"/>
  <c r="E8" i="4"/>
  <c r="F44" i="6" l="1"/>
  <c r="L5" i="6" s="1"/>
  <c r="C8" i="4"/>
  <c r="L8" i="6" l="1"/>
  <c r="L10" i="6" s="1"/>
  <c r="L9" i="6"/>
  <c r="C25" i="4"/>
  <c r="C40" i="3" l="1"/>
  <c r="C9" i="5"/>
  <c r="C28" i="4"/>
  <c r="C16" i="3" l="1"/>
</calcChain>
</file>

<file path=xl/comments1.xml><?xml version="1.0" encoding="utf-8"?>
<comments xmlns="http://schemas.openxmlformats.org/spreadsheetml/2006/main">
  <authors>
    <author>Пользователь</author>
  </authors>
  <commentList>
    <comment ref="E56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46-200 гр</t>
        </r>
      </text>
    </comment>
  </commentList>
</comments>
</file>

<file path=xl/sharedStrings.xml><?xml version="1.0" encoding="utf-8"?>
<sst xmlns="http://schemas.openxmlformats.org/spreadsheetml/2006/main" count="127" uniqueCount="101">
  <si>
    <t>итого</t>
  </si>
  <si>
    <t>март</t>
  </si>
  <si>
    <t>выручка</t>
  </si>
  <si>
    <t>скидки</t>
  </si>
  <si>
    <t>зарплата</t>
  </si>
  <si>
    <t>апрель</t>
  </si>
  <si>
    <t>реклама</t>
  </si>
  <si>
    <t>прибыль</t>
  </si>
  <si>
    <t>продажи</t>
  </si>
  <si>
    <t>снижение</t>
  </si>
  <si>
    <t>тонус</t>
  </si>
  <si>
    <t>набор</t>
  </si>
  <si>
    <t>с 18-30</t>
  </si>
  <si>
    <t>АПРЕЛЬ</t>
  </si>
  <si>
    <t>полигр услуги</t>
  </si>
  <si>
    <t>канцтовары</t>
  </si>
  <si>
    <t>расходы</t>
  </si>
  <si>
    <t>прочие расходы в т.ч.</t>
  </si>
  <si>
    <t>бензин</t>
  </si>
  <si>
    <t>сот связь</t>
  </si>
  <si>
    <t>удлинитель</t>
  </si>
  <si>
    <t>товары м-мойка</t>
  </si>
  <si>
    <t>МБП- соковыж.</t>
  </si>
  <si>
    <t>доставка</t>
  </si>
  <si>
    <t>упаковка</t>
  </si>
  <si>
    <t>% от выручки</t>
  </si>
  <si>
    <t>продукты куплено за 2 месяца</t>
  </si>
  <si>
    <t>остатки</t>
  </si>
  <si>
    <t>расход за 2 месяца</t>
  </si>
  <si>
    <t>распредилим пропорц выручки</t>
  </si>
  <si>
    <t xml:space="preserve"> продукты</t>
  </si>
  <si>
    <t>портер</t>
  </si>
  <si>
    <t>В</t>
  </si>
  <si>
    <t>—</t>
  </si>
  <si>
    <t>выручка от продаж.</t>
  </si>
  <si>
    <t>Рн</t>
  </si>
  <si>
    <t>объем реализации в натуральном выражении.</t>
  </si>
  <si>
    <t>Зпер</t>
  </si>
  <si>
    <t>переменные затраты.</t>
  </si>
  <si>
    <t>Зпост</t>
  </si>
  <si>
    <t>постоянные затраты.</t>
  </si>
  <si>
    <t>Ц</t>
  </si>
  <si>
    <t>цена за шт.</t>
  </si>
  <si>
    <t>ЗСпер</t>
  </si>
  <si>
    <t>средние переменные затраты (на единицу продукции).</t>
  </si>
  <si>
    <t>Тбд</t>
  </si>
  <si>
    <t>точка безубыточности в денежном выражении.</t>
  </si>
  <si>
    <t>Тбн</t>
  </si>
  <si>
    <t>точка безубыточности в натуральном выражении.</t>
  </si>
  <si>
    <t>Формула расчета точки безубыточности в денежном выражении:</t>
  </si>
  <si>
    <t>(в рублях, долларах и т.п.)</t>
  </si>
  <si>
    <t>Тбд = В*Зпост/(В - Зпер)</t>
  </si>
  <si>
    <t>Формула расчета точки безубыточности в натуральном выражении:</t>
  </si>
  <si>
    <t>(в штуках, килограммах, метрах и т.п.)</t>
  </si>
  <si>
    <t>Тбн = Зпост / (Ц - ЗСпер)</t>
  </si>
  <si>
    <t>затраты постоянные</t>
  </si>
  <si>
    <t>патент</t>
  </si>
  <si>
    <t>соцфонд</t>
  </si>
  <si>
    <t>затраты переменные</t>
  </si>
  <si>
    <t>продукты</t>
  </si>
  <si>
    <t>м/м</t>
  </si>
  <si>
    <t>реклама- полиграфия</t>
  </si>
  <si>
    <t>реклама продукция</t>
  </si>
  <si>
    <t>скидка-7%</t>
  </si>
  <si>
    <t>дни</t>
  </si>
  <si>
    <t>к-во в день</t>
  </si>
  <si>
    <t>всего за месяц</t>
  </si>
  <si>
    <t>цена</t>
  </si>
  <si>
    <t>за месяц</t>
  </si>
  <si>
    <t>диетолог</t>
  </si>
  <si>
    <t>логист</t>
  </si>
  <si>
    <t>бухгалтер</t>
  </si>
  <si>
    <t>повар</t>
  </si>
  <si>
    <t>пом. Повара</t>
  </si>
  <si>
    <t>500*26</t>
  </si>
  <si>
    <t>26*800</t>
  </si>
  <si>
    <t>цена 800 сложилась средняя из 3 цен</t>
  </si>
  <si>
    <t>дата</t>
  </si>
  <si>
    <t>закуп</t>
  </si>
  <si>
    <t>списание</t>
  </si>
  <si>
    <t>продуктов</t>
  </si>
  <si>
    <t>% закупа</t>
  </si>
  <si>
    <t>к выручке</t>
  </si>
  <si>
    <t xml:space="preserve">% списания </t>
  </si>
  <si>
    <t>06-12.05.</t>
  </si>
  <si>
    <t>13-19.05.</t>
  </si>
  <si>
    <t>20-26.05.</t>
  </si>
  <si>
    <t>смм</t>
  </si>
  <si>
    <t xml:space="preserve">закуп </t>
  </si>
  <si>
    <t>упаковки</t>
  </si>
  <si>
    <t>01-05.05.</t>
  </si>
  <si>
    <t>27-29.05.</t>
  </si>
  <si>
    <t>май</t>
  </si>
  <si>
    <t>з/п</t>
  </si>
  <si>
    <t>бух</t>
  </si>
  <si>
    <t>управ</t>
  </si>
  <si>
    <t>админ</t>
  </si>
  <si>
    <t>п/м</t>
  </si>
  <si>
    <t>касса</t>
  </si>
  <si>
    <t>1200*26</t>
  </si>
  <si>
    <t>июнь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</si>
</sst>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 Cyr"/>
      <charset val="204"/>
    </font>
    <font>
      <b/>
      <sz val="10"/>
      <name val="Arial Cyr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6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rgb="FF000000"/>
      <name val="Verdana"/>
      <family val="2"/>
      <charset val="204"/>
    </font>
    <font>
      <b/>
      <sz val="12"/>
      <color rgb="FF0000FF"/>
      <name val="Verdana"/>
      <family val="2"/>
      <charset val="204"/>
    </font>
    <font>
      <b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3" fillId="0" borderId="0" xfId="0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/>
    <xf numFmtId="9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9"/>
  <sheetViews>
    <sheetView topLeftCell="A4" workbookViewId="0">
      <selection activeCell="H45" sqref="H45"/>
    </sheetView>
  </sheetViews>
  <sheetFormatPr defaultRowHeight="12.75" x14ac:dyDescent="0.2"/>
  <cols>
    <col min="1" max="1" width="10.140625" bestFit="1" customWidth="1"/>
    <col min="2" max="2" width="23.5703125" customWidth="1"/>
    <col min="3" max="3" width="10.85546875" customWidth="1"/>
    <col min="7" max="7" width="18.5703125" customWidth="1"/>
    <col min="12" max="12" width="45.5703125" customWidth="1"/>
  </cols>
  <sheetData>
    <row r="2" spans="1:15" ht="21" x14ac:dyDescent="0.2">
      <c r="B2" s="1" t="s">
        <v>1</v>
      </c>
    </row>
    <row r="3" spans="1:15" ht="15" x14ac:dyDescent="0.2">
      <c r="B3" s="2"/>
      <c r="C3" s="5"/>
      <c r="D3" s="5"/>
      <c r="E3" s="5"/>
      <c r="G3" s="2"/>
      <c r="H3" s="5"/>
      <c r="I3" s="5"/>
      <c r="J3" s="5"/>
      <c r="L3" s="2"/>
      <c r="M3" s="5"/>
      <c r="N3" s="5"/>
      <c r="O3" s="5"/>
    </row>
    <row r="4" spans="1:15" ht="15" x14ac:dyDescent="0.2">
      <c r="A4" s="9">
        <v>43531</v>
      </c>
      <c r="B4" s="3"/>
      <c r="C4">
        <v>14668.25</v>
      </c>
      <c r="E4" s="5"/>
      <c r="G4" s="3"/>
      <c r="J4" s="5"/>
      <c r="L4" s="3"/>
      <c r="O4" s="5"/>
    </row>
    <row r="5" spans="1:15" ht="15" x14ac:dyDescent="0.2">
      <c r="A5" s="9">
        <v>43539</v>
      </c>
      <c r="B5" s="3"/>
      <c r="C5">
        <v>3154.75</v>
      </c>
      <c r="E5" s="5"/>
      <c r="G5" s="3"/>
      <c r="J5" s="5"/>
      <c r="L5" s="3"/>
      <c r="O5" s="5"/>
    </row>
    <row r="6" spans="1:15" ht="15" x14ac:dyDescent="0.2">
      <c r="A6" s="9">
        <v>43541</v>
      </c>
      <c r="B6" s="3"/>
      <c r="C6">
        <v>12467.3</v>
      </c>
      <c r="G6" s="3"/>
      <c r="L6" s="3"/>
    </row>
    <row r="7" spans="1:15" ht="15" x14ac:dyDescent="0.2">
      <c r="A7" s="9">
        <v>43543</v>
      </c>
      <c r="B7" s="2"/>
      <c r="C7">
        <v>11927.7</v>
      </c>
      <c r="G7" s="3"/>
      <c r="L7" s="2"/>
    </row>
    <row r="8" spans="1:15" ht="15" x14ac:dyDescent="0.2">
      <c r="A8" s="9">
        <v>43544</v>
      </c>
      <c r="B8" s="3"/>
      <c r="C8">
        <v>8245.2199999999993</v>
      </c>
      <c r="G8" s="2"/>
      <c r="L8" s="3"/>
    </row>
    <row r="9" spans="1:15" ht="15" x14ac:dyDescent="0.2">
      <c r="A9" s="9">
        <v>43545</v>
      </c>
      <c r="B9" s="3"/>
      <c r="C9">
        <v>2718</v>
      </c>
      <c r="G9" s="3"/>
      <c r="L9" s="3"/>
    </row>
    <row r="10" spans="1:15" ht="15" x14ac:dyDescent="0.2">
      <c r="A10" s="9">
        <v>43546</v>
      </c>
      <c r="B10" s="3"/>
      <c r="C10">
        <v>2040.2</v>
      </c>
      <c r="G10" s="3"/>
      <c r="L10" s="3"/>
    </row>
    <row r="11" spans="1:15" ht="15" x14ac:dyDescent="0.2">
      <c r="A11" s="9">
        <v>43548</v>
      </c>
      <c r="B11" s="3"/>
      <c r="C11">
        <v>3089.85</v>
      </c>
      <c r="G11" s="3"/>
      <c r="L11" s="3"/>
    </row>
    <row r="12" spans="1:15" ht="15" x14ac:dyDescent="0.2">
      <c r="A12" s="9">
        <v>43550</v>
      </c>
      <c r="B12" s="3"/>
      <c r="C12">
        <v>6477.05</v>
      </c>
      <c r="G12" s="3"/>
      <c r="L12" s="3"/>
    </row>
    <row r="13" spans="1:15" ht="15" x14ac:dyDescent="0.2">
      <c r="A13" s="9">
        <v>43551</v>
      </c>
      <c r="B13" s="3"/>
      <c r="C13">
        <v>2515</v>
      </c>
      <c r="G13" s="3"/>
      <c r="L13" s="3"/>
      <c r="O13" s="5"/>
    </row>
    <row r="14" spans="1:15" ht="15" x14ac:dyDescent="0.2">
      <c r="A14" s="9">
        <v>43552</v>
      </c>
      <c r="B14" s="3"/>
      <c r="C14">
        <v>4299.7</v>
      </c>
      <c r="G14" s="3"/>
      <c r="L14" s="2"/>
    </row>
    <row r="15" spans="1:15" ht="15" x14ac:dyDescent="0.2">
      <c r="A15" s="9">
        <v>43555</v>
      </c>
      <c r="B15" s="3"/>
      <c r="C15">
        <v>4982.75</v>
      </c>
      <c r="G15" s="3"/>
      <c r="J15" s="5"/>
      <c r="L15" s="3"/>
    </row>
    <row r="16" spans="1:15" ht="15" x14ac:dyDescent="0.2">
      <c r="A16" t="s">
        <v>0</v>
      </c>
      <c r="B16" s="3"/>
      <c r="C16" s="5">
        <f>SUM(C4:C15)</f>
        <v>76585.77</v>
      </c>
      <c r="G16" s="2"/>
      <c r="L16" s="3"/>
    </row>
    <row r="17" spans="1:15" ht="15" x14ac:dyDescent="0.2">
      <c r="B17" s="3"/>
      <c r="G17" s="3"/>
      <c r="L17" s="3"/>
    </row>
    <row r="18" spans="1:15" ht="15" x14ac:dyDescent="0.2">
      <c r="B18" s="10" t="s">
        <v>13</v>
      </c>
      <c r="G18" s="3"/>
      <c r="L18" s="3"/>
    </row>
    <row r="19" spans="1:15" ht="15" x14ac:dyDescent="0.2">
      <c r="B19" s="3"/>
      <c r="E19" s="5"/>
      <c r="G19" s="3"/>
      <c r="L19" s="3"/>
    </row>
    <row r="20" spans="1:15" ht="15" x14ac:dyDescent="0.2">
      <c r="A20" s="9">
        <v>43557</v>
      </c>
      <c r="B20" s="2"/>
      <c r="C20">
        <v>5809.25</v>
      </c>
      <c r="G20" s="3"/>
      <c r="L20" s="3"/>
    </row>
    <row r="21" spans="1:15" ht="15" x14ac:dyDescent="0.2">
      <c r="A21" s="9">
        <v>43558</v>
      </c>
      <c r="B21" s="3"/>
      <c r="C21">
        <v>1799.25</v>
      </c>
      <c r="G21" s="3"/>
      <c r="L21" s="3"/>
    </row>
    <row r="22" spans="1:15" ht="15" x14ac:dyDescent="0.2">
      <c r="A22" s="9">
        <v>43560</v>
      </c>
      <c r="B22" s="3"/>
      <c r="C22">
        <v>4277.5200000000004</v>
      </c>
      <c r="G22" s="3"/>
      <c r="J22" s="5"/>
      <c r="L22" s="3"/>
    </row>
    <row r="23" spans="1:15" ht="15" x14ac:dyDescent="0.2">
      <c r="A23" s="9">
        <v>43562</v>
      </c>
      <c r="B23" s="3"/>
      <c r="C23">
        <v>5463.9</v>
      </c>
      <c r="G23" s="2"/>
      <c r="L23" s="3"/>
      <c r="O23" s="5"/>
    </row>
    <row r="24" spans="1:15" ht="15" x14ac:dyDescent="0.2">
      <c r="A24" s="9">
        <v>43564</v>
      </c>
      <c r="B24" s="3"/>
      <c r="C24">
        <v>14062.25</v>
      </c>
      <c r="G24" s="3"/>
      <c r="L24" s="2"/>
    </row>
    <row r="25" spans="1:15" ht="15" x14ac:dyDescent="0.2">
      <c r="A25" s="9">
        <v>43565</v>
      </c>
      <c r="B25" s="3"/>
      <c r="C25">
        <v>8630.15</v>
      </c>
      <c r="G25" s="3"/>
      <c r="L25" s="3"/>
    </row>
    <row r="26" spans="1:15" ht="15" x14ac:dyDescent="0.2">
      <c r="A26" s="9">
        <v>43566</v>
      </c>
      <c r="B26" s="3"/>
      <c r="C26">
        <v>4271</v>
      </c>
      <c r="G26" s="3"/>
      <c r="L26" s="3"/>
    </row>
    <row r="27" spans="1:15" ht="15" x14ac:dyDescent="0.2">
      <c r="A27" s="9">
        <v>43569</v>
      </c>
      <c r="B27" s="3"/>
      <c r="C27">
        <v>11691.67</v>
      </c>
      <c r="G27" s="3"/>
      <c r="L27" s="3"/>
    </row>
    <row r="28" spans="1:15" ht="15" x14ac:dyDescent="0.2">
      <c r="A28" s="9">
        <v>43571</v>
      </c>
      <c r="B28" s="3"/>
      <c r="C28">
        <v>8883.7000000000007</v>
      </c>
      <c r="G28" s="3"/>
      <c r="L28" s="3"/>
    </row>
    <row r="29" spans="1:15" ht="15" x14ac:dyDescent="0.2">
      <c r="A29" s="9">
        <v>43572</v>
      </c>
      <c r="B29" s="3"/>
      <c r="C29">
        <v>7000.45</v>
      </c>
      <c r="E29" s="5"/>
      <c r="G29" s="3"/>
      <c r="L29" s="3"/>
      <c r="O29" s="5"/>
    </row>
    <row r="30" spans="1:15" ht="15" x14ac:dyDescent="0.2">
      <c r="A30" s="9">
        <v>43574</v>
      </c>
      <c r="B30" s="2"/>
      <c r="C30">
        <v>5415.68</v>
      </c>
      <c r="G30" s="3"/>
      <c r="L30" s="3"/>
    </row>
    <row r="31" spans="1:15" ht="15" x14ac:dyDescent="0.2">
      <c r="A31" s="9">
        <v>43575</v>
      </c>
      <c r="B31" s="3"/>
      <c r="C31">
        <v>5250</v>
      </c>
      <c r="G31" s="6"/>
      <c r="J31" s="5"/>
      <c r="L31" s="3"/>
    </row>
    <row r="32" spans="1:15" ht="15" x14ac:dyDescent="0.2">
      <c r="A32" s="9">
        <v>43576</v>
      </c>
      <c r="B32" s="3"/>
      <c r="C32">
        <v>7020.8</v>
      </c>
      <c r="G32" s="4"/>
      <c r="L32" s="4"/>
    </row>
    <row r="33" spans="1:15" ht="15" x14ac:dyDescent="0.2">
      <c r="A33" s="9">
        <v>43578</v>
      </c>
      <c r="B33" s="3"/>
      <c r="C33">
        <v>2976.3</v>
      </c>
    </row>
    <row r="34" spans="1:15" ht="15" x14ac:dyDescent="0.2">
      <c r="A34" s="9">
        <v>43579</v>
      </c>
      <c r="B34" s="3"/>
      <c r="C34">
        <v>3153.5</v>
      </c>
    </row>
    <row r="35" spans="1:15" ht="15" x14ac:dyDescent="0.2">
      <c r="A35" s="9">
        <v>43580</v>
      </c>
      <c r="B35" s="3"/>
      <c r="C35">
        <v>6320.85</v>
      </c>
    </row>
    <row r="36" spans="1:15" ht="15" x14ac:dyDescent="0.2">
      <c r="A36" s="9">
        <v>43581</v>
      </c>
      <c r="B36" s="3"/>
      <c r="C36">
        <v>2150</v>
      </c>
    </row>
    <row r="37" spans="1:15" ht="15" x14ac:dyDescent="0.2">
      <c r="A37" s="9">
        <v>43585</v>
      </c>
      <c r="B37" s="3"/>
      <c r="C37">
        <v>11230.8</v>
      </c>
    </row>
    <row r="38" spans="1:15" ht="15" x14ac:dyDescent="0.2">
      <c r="B38" s="3"/>
    </row>
    <row r="39" spans="1:15" ht="15" x14ac:dyDescent="0.2">
      <c r="B39" s="3"/>
    </row>
    <row r="40" spans="1:15" ht="15" x14ac:dyDescent="0.2">
      <c r="A40" t="s">
        <v>0</v>
      </c>
      <c r="B40" s="3"/>
      <c r="C40" s="5">
        <f>SUM(C20:C39)</f>
        <v>115407.07000000002</v>
      </c>
      <c r="E40" s="5"/>
    </row>
    <row r="41" spans="1:15" ht="15" x14ac:dyDescent="0.2">
      <c r="B41" s="3"/>
    </row>
    <row r="42" spans="1:15" ht="15" x14ac:dyDescent="0.2">
      <c r="B42" s="3"/>
      <c r="E42" s="5"/>
      <c r="J42" s="5"/>
      <c r="O42" s="5"/>
    </row>
    <row r="43" spans="1:15" ht="15" x14ac:dyDescent="0.2">
      <c r="B43" s="3"/>
    </row>
    <row r="44" spans="1:15" ht="15" x14ac:dyDescent="0.2">
      <c r="B44" s="3"/>
      <c r="G44" s="3"/>
      <c r="L44" s="3"/>
    </row>
    <row r="45" spans="1:15" ht="15" x14ac:dyDescent="0.2">
      <c r="B45" s="3"/>
      <c r="G45" s="3"/>
      <c r="L45" s="3"/>
    </row>
    <row r="46" spans="1:15" ht="15" x14ac:dyDescent="0.2">
      <c r="B46" s="3"/>
      <c r="G46" s="3"/>
      <c r="L46" s="3"/>
    </row>
    <row r="47" spans="1:15" ht="15" x14ac:dyDescent="0.2">
      <c r="B47" s="3"/>
    </row>
    <row r="48" spans="1:15" ht="15" x14ac:dyDescent="0.2">
      <c r="B48" s="3"/>
      <c r="E48" s="5"/>
      <c r="J48" s="5"/>
      <c r="O48" s="5"/>
    </row>
    <row r="49" spans="2:2" ht="15" x14ac:dyDescent="0.2">
      <c r="B49" s="3"/>
    </row>
    <row r="50" spans="2:2" ht="15" x14ac:dyDescent="0.2">
      <c r="B50" s="3"/>
    </row>
    <row r="51" spans="2:2" ht="15" x14ac:dyDescent="0.2">
      <c r="B51" s="3"/>
    </row>
    <row r="52" spans="2:2" ht="15" x14ac:dyDescent="0.2">
      <c r="B52" s="3"/>
    </row>
    <row r="53" spans="2:2" ht="15" x14ac:dyDescent="0.2">
      <c r="B53" s="2"/>
    </row>
    <row r="54" spans="2:2" ht="15" x14ac:dyDescent="0.2">
      <c r="B54" s="3"/>
    </row>
    <row r="55" spans="2:2" ht="15" x14ac:dyDescent="0.2">
      <c r="B55" s="3"/>
    </row>
    <row r="56" spans="2:2" ht="15" x14ac:dyDescent="0.2">
      <c r="B56" s="3"/>
    </row>
    <row r="57" spans="2:2" ht="15" x14ac:dyDescent="0.2">
      <c r="B57" s="2"/>
    </row>
    <row r="58" spans="2:2" ht="15" x14ac:dyDescent="0.2">
      <c r="B58" s="3"/>
    </row>
    <row r="59" spans="2:2" ht="15" x14ac:dyDescent="0.2">
      <c r="B59" s="3"/>
    </row>
    <row r="60" spans="2:2" ht="15" x14ac:dyDescent="0.2">
      <c r="B60" s="3"/>
    </row>
    <row r="61" spans="2:2" ht="15" x14ac:dyDescent="0.2">
      <c r="B61" s="3"/>
    </row>
    <row r="62" spans="2:2" ht="15" x14ac:dyDescent="0.2">
      <c r="B62" s="3"/>
    </row>
    <row r="63" spans="2:2" ht="15" x14ac:dyDescent="0.2">
      <c r="B63" s="3"/>
    </row>
    <row r="64" spans="2:2" ht="15" x14ac:dyDescent="0.2">
      <c r="B64" s="3"/>
    </row>
    <row r="65" spans="2:2" ht="15" x14ac:dyDescent="0.2">
      <c r="B65" s="2"/>
    </row>
    <row r="66" spans="2:2" ht="15" x14ac:dyDescent="0.2">
      <c r="B66" s="3"/>
    </row>
    <row r="67" spans="2:2" ht="15" x14ac:dyDescent="0.2">
      <c r="B67" s="3"/>
    </row>
    <row r="68" spans="2:2" ht="15" x14ac:dyDescent="0.2">
      <c r="B68" s="3"/>
    </row>
    <row r="69" spans="2:2" ht="15" x14ac:dyDescent="0.2">
      <c r="B69" s="3"/>
    </row>
    <row r="70" spans="2:2" ht="15" x14ac:dyDescent="0.2">
      <c r="B70" s="3"/>
    </row>
    <row r="71" spans="2:2" ht="15" x14ac:dyDescent="0.2">
      <c r="B71" s="3"/>
    </row>
    <row r="72" spans="2:2" ht="15" x14ac:dyDescent="0.2">
      <c r="B72" s="2"/>
    </row>
    <row r="73" spans="2:2" ht="15" x14ac:dyDescent="0.2">
      <c r="B73" s="3"/>
    </row>
    <row r="74" spans="2:2" ht="15" x14ac:dyDescent="0.2">
      <c r="B74" s="3"/>
    </row>
    <row r="75" spans="2:2" ht="15" x14ac:dyDescent="0.2">
      <c r="B75" s="3"/>
    </row>
    <row r="76" spans="2:2" ht="15" x14ac:dyDescent="0.2">
      <c r="B76" s="3"/>
    </row>
    <row r="77" spans="2:2" ht="15" x14ac:dyDescent="0.2">
      <c r="B77" s="3"/>
    </row>
    <row r="78" spans="2:2" ht="15" x14ac:dyDescent="0.2">
      <c r="B78" s="3"/>
    </row>
    <row r="79" spans="2:2" ht="15" x14ac:dyDescent="0.2">
      <c r="B79" s="3"/>
    </row>
    <row r="80" spans="2:2" ht="15" x14ac:dyDescent="0.2">
      <c r="B80" s="4"/>
    </row>
    <row r="81" spans="2:2" ht="15" x14ac:dyDescent="0.2">
      <c r="B81" s="4"/>
    </row>
    <row r="82" spans="2:2" ht="15" x14ac:dyDescent="0.2">
      <c r="B82" s="4"/>
    </row>
    <row r="83" spans="2:2" ht="15" x14ac:dyDescent="0.2">
      <c r="B83" s="4"/>
    </row>
    <row r="84" spans="2:2" ht="15" x14ac:dyDescent="0.2">
      <c r="B84" s="4"/>
    </row>
    <row r="85" spans="2:2" ht="15" x14ac:dyDescent="0.2">
      <c r="B85" s="4"/>
    </row>
    <row r="86" spans="2:2" ht="15" x14ac:dyDescent="0.2">
      <c r="B86" s="4"/>
    </row>
    <row r="87" spans="2:2" ht="15" x14ac:dyDescent="0.2">
      <c r="B87" s="4"/>
    </row>
    <row r="88" spans="2:2" ht="15" x14ac:dyDescent="0.2">
      <c r="B88" s="4"/>
    </row>
    <row r="89" spans="2:2" ht="15" x14ac:dyDescent="0.2">
      <c r="B8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G10" sqref="G10"/>
    </sheetView>
  </sheetViews>
  <sheetFormatPr defaultRowHeight="12.75" x14ac:dyDescent="0.2"/>
  <cols>
    <col min="2" max="2" width="17.42578125" customWidth="1"/>
  </cols>
  <sheetData>
    <row r="2" spans="2:4" x14ac:dyDescent="0.2">
      <c r="B2" s="5" t="s">
        <v>8</v>
      </c>
      <c r="C2" s="5" t="s">
        <v>1</v>
      </c>
      <c r="D2" s="5" t="s">
        <v>5</v>
      </c>
    </row>
    <row r="3" spans="2:4" x14ac:dyDescent="0.2">
      <c r="C3" t="s">
        <v>12</v>
      </c>
    </row>
    <row r="5" spans="2:4" x14ac:dyDescent="0.2">
      <c r="B5" t="s">
        <v>9</v>
      </c>
      <c r="C5">
        <v>52</v>
      </c>
    </row>
    <row r="6" spans="2:4" x14ac:dyDescent="0.2">
      <c r="B6" t="s">
        <v>10</v>
      </c>
      <c r="C6">
        <v>36</v>
      </c>
    </row>
    <row r="7" spans="2:4" x14ac:dyDescent="0.2">
      <c r="B7" t="s">
        <v>11</v>
      </c>
      <c r="C7">
        <v>17</v>
      </c>
    </row>
    <row r="9" spans="2:4" x14ac:dyDescent="0.2">
      <c r="B9" t="s">
        <v>0</v>
      </c>
      <c r="C9">
        <f>SUM(C5:C8)</f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60"/>
  <sheetViews>
    <sheetView tabSelected="1" workbookViewId="0">
      <selection activeCell="K18" sqref="K18"/>
    </sheetView>
  </sheetViews>
  <sheetFormatPr defaultRowHeight="12.75" x14ac:dyDescent="0.2"/>
  <cols>
    <col min="2" max="2" width="28.42578125" customWidth="1"/>
    <col min="3" max="4" width="18" customWidth="1"/>
    <col min="5" max="5" width="11.5703125" customWidth="1"/>
    <col min="6" max="6" width="13.7109375" customWidth="1"/>
    <col min="10" max="10" width="8.140625" customWidth="1"/>
    <col min="11" max="11" width="11.28515625" customWidth="1"/>
  </cols>
  <sheetData>
    <row r="2" spans="2:11" x14ac:dyDescent="0.2">
      <c r="B2" s="5"/>
      <c r="C2" s="5" t="s">
        <v>1</v>
      </c>
      <c r="D2" s="5" t="s">
        <v>25</v>
      </c>
      <c r="E2" s="5" t="s">
        <v>5</v>
      </c>
      <c r="F2" s="5" t="s">
        <v>25</v>
      </c>
      <c r="G2" s="5" t="s">
        <v>92</v>
      </c>
      <c r="I2" s="5" t="s">
        <v>100</v>
      </c>
    </row>
    <row r="3" spans="2:11" x14ac:dyDescent="0.2">
      <c r="I3" s="8"/>
      <c r="K3" s="5"/>
    </row>
    <row r="4" spans="2:11" x14ac:dyDescent="0.2">
      <c r="B4" t="s">
        <v>2</v>
      </c>
      <c r="C4">
        <v>80220</v>
      </c>
      <c r="E4">
        <v>278930</v>
      </c>
      <c r="G4">
        <v>149410</v>
      </c>
      <c r="I4" s="8">
        <v>136000</v>
      </c>
      <c r="K4" s="5"/>
    </row>
    <row r="5" spans="2:11" x14ac:dyDescent="0.2">
      <c r="B5" t="s">
        <v>3</v>
      </c>
      <c r="C5">
        <v>3650</v>
      </c>
      <c r="D5" s="11">
        <f>C5/C4*100</f>
        <v>4.5499875342807279</v>
      </c>
      <c r="E5">
        <v>22989</v>
      </c>
      <c r="F5" s="11">
        <f>E5/E4*100</f>
        <v>8.2418527946079667</v>
      </c>
      <c r="G5">
        <v>8061</v>
      </c>
      <c r="H5" s="11">
        <f>G5/G4*100</f>
        <v>5.3952212034000402</v>
      </c>
      <c r="I5" s="8"/>
      <c r="J5" s="11">
        <f>I5/I4*100</f>
        <v>0</v>
      </c>
      <c r="K5" s="5"/>
    </row>
    <row r="6" spans="2:11" x14ac:dyDescent="0.2">
      <c r="B6" t="s">
        <v>6</v>
      </c>
      <c r="C6">
        <v>21700</v>
      </c>
      <c r="D6" s="11">
        <f>C6/C4*100</f>
        <v>27.05061082024433</v>
      </c>
      <c r="E6">
        <v>26400</v>
      </c>
      <c r="F6" s="11">
        <f>E6/E4*100</f>
        <v>9.4647402574122541</v>
      </c>
      <c r="G6">
        <v>1400</v>
      </c>
      <c r="H6" s="11">
        <f>G6/G4*100</f>
        <v>0.93701894116859641</v>
      </c>
      <c r="I6" s="8"/>
      <c r="J6" s="11">
        <f>I6/I4*100</f>
        <v>0</v>
      </c>
      <c r="K6" s="5"/>
    </row>
    <row r="7" spans="2:11" x14ac:dyDescent="0.2">
      <c r="B7" t="s">
        <v>23</v>
      </c>
      <c r="C7">
        <v>8640</v>
      </c>
      <c r="D7" s="11">
        <f>C7/C4*100</f>
        <v>10.770381451009724</v>
      </c>
      <c r="E7">
        <v>25780</v>
      </c>
      <c r="F7" s="11">
        <f>E7/E4*100</f>
        <v>9.2424622665184799</v>
      </c>
      <c r="G7">
        <f>14640+480</f>
        <v>15120</v>
      </c>
      <c r="H7" s="11">
        <f>G7/G4*100</f>
        <v>10.119804564620843</v>
      </c>
      <c r="I7" s="8"/>
      <c r="J7" s="11">
        <f>I7/I4*100</f>
        <v>0</v>
      </c>
      <c r="K7" s="5"/>
    </row>
    <row r="8" spans="2:11" x14ac:dyDescent="0.2">
      <c r="B8" t="s">
        <v>2</v>
      </c>
      <c r="C8">
        <f>C4-C5-C6-C7</f>
        <v>46230</v>
      </c>
      <c r="D8" s="11"/>
      <c r="E8">
        <f>E4-E5-E6-E7</f>
        <v>203761</v>
      </c>
      <c r="F8" s="11"/>
      <c r="G8">
        <f>G4-G5-G6-G7</f>
        <v>124829</v>
      </c>
      <c r="I8" s="8"/>
      <c r="K8" s="5"/>
    </row>
    <row r="9" spans="2:11" x14ac:dyDescent="0.2">
      <c r="D9" s="11"/>
      <c r="F9" s="11"/>
      <c r="K9" s="5"/>
    </row>
    <row r="10" spans="2:11" x14ac:dyDescent="0.2">
      <c r="D10" s="11"/>
      <c r="F10" s="11"/>
      <c r="K10" s="5"/>
    </row>
    <row r="11" spans="2:11" x14ac:dyDescent="0.2">
      <c r="B11" s="8" t="s">
        <v>30</v>
      </c>
      <c r="C11">
        <v>29376</v>
      </c>
      <c r="D11" s="11">
        <f>C11/C4*100</f>
        <v>36.619296933433063</v>
      </c>
      <c r="E11">
        <v>102143</v>
      </c>
      <c r="F11" s="11">
        <f>E11/E4*100</f>
        <v>36.619581973971968</v>
      </c>
      <c r="G11">
        <v>46269</v>
      </c>
      <c r="H11" s="11">
        <f>G11/G4*100</f>
        <v>30.967806706378418</v>
      </c>
      <c r="I11">
        <v>50901</v>
      </c>
      <c r="J11" s="11">
        <f>I11/I4*100</f>
        <v>37.427205882352943</v>
      </c>
    </row>
    <row r="12" spans="2:11" x14ac:dyDescent="0.2">
      <c r="B12" t="s">
        <v>24</v>
      </c>
      <c r="C12">
        <v>6963</v>
      </c>
      <c r="D12" s="11">
        <f>C12/C4*100</f>
        <v>8.6798803290949884</v>
      </c>
      <c r="E12">
        <v>24210</v>
      </c>
      <c r="F12" s="11">
        <f>E12/E4*100</f>
        <v>8.679597031513282</v>
      </c>
      <c r="G12">
        <v>10672</v>
      </c>
      <c r="H12" s="11">
        <f>G12/G4*100</f>
        <v>7.1427615286794728</v>
      </c>
      <c r="J12" s="11">
        <f>I12/I4*100</f>
        <v>0</v>
      </c>
    </row>
    <row r="13" spans="2:11" x14ac:dyDescent="0.2">
      <c r="B13" t="s">
        <v>21</v>
      </c>
      <c r="C13">
        <v>1385</v>
      </c>
      <c r="D13" s="11"/>
      <c r="E13">
        <v>2300</v>
      </c>
      <c r="F13" s="11"/>
      <c r="G13">
        <v>995</v>
      </c>
    </row>
    <row r="14" spans="2:11" x14ac:dyDescent="0.2">
      <c r="B14" t="s">
        <v>22</v>
      </c>
      <c r="C14">
        <v>3300</v>
      </c>
      <c r="D14" s="11"/>
      <c r="E14">
        <v>350</v>
      </c>
      <c r="F14" s="11"/>
    </row>
    <row r="15" spans="2:11" x14ac:dyDescent="0.2">
      <c r="B15" t="s">
        <v>14</v>
      </c>
      <c r="C15">
        <v>18555</v>
      </c>
      <c r="D15" s="11"/>
      <c r="E15">
        <v>7000</v>
      </c>
      <c r="F15" s="12"/>
    </row>
    <row r="16" spans="2:11" x14ac:dyDescent="0.2">
      <c r="B16" t="s">
        <v>15</v>
      </c>
      <c r="C16">
        <v>4583</v>
      </c>
      <c r="D16" s="11"/>
      <c r="E16">
        <v>461</v>
      </c>
      <c r="F16" s="11"/>
      <c r="G16">
        <v>200</v>
      </c>
    </row>
    <row r="17" spans="2:9" x14ac:dyDescent="0.2">
      <c r="B17" s="7" t="s">
        <v>17</v>
      </c>
      <c r="D17" s="11"/>
      <c r="F17" s="11"/>
    </row>
    <row r="18" spans="2:9" x14ac:dyDescent="0.2">
      <c r="B18" s="7" t="s">
        <v>18</v>
      </c>
      <c r="C18">
        <v>400</v>
      </c>
      <c r="D18" s="11"/>
      <c r="E18">
        <v>1500</v>
      </c>
      <c r="F18" s="11"/>
    </row>
    <row r="19" spans="2:9" x14ac:dyDescent="0.2">
      <c r="B19" s="7" t="s">
        <v>19</v>
      </c>
      <c r="C19">
        <v>200</v>
      </c>
      <c r="D19" s="11"/>
      <c r="E19">
        <v>300</v>
      </c>
      <c r="F19" s="11"/>
      <c r="G19">
        <v>400</v>
      </c>
    </row>
    <row r="20" spans="2:9" x14ac:dyDescent="0.2">
      <c r="B20" s="7" t="s">
        <v>20</v>
      </c>
      <c r="C20">
        <v>350</v>
      </c>
      <c r="D20" s="11"/>
      <c r="E20">
        <v>640</v>
      </c>
      <c r="F20" s="11"/>
    </row>
    <row r="21" spans="2:9" x14ac:dyDescent="0.2">
      <c r="B21" s="7" t="s">
        <v>31</v>
      </c>
      <c r="D21" s="11"/>
      <c r="E21">
        <v>500</v>
      </c>
      <c r="F21" s="11"/>
    </row>
    <row r="22" spans="2:9" x14ac:dyDescent="0.2">
      <c r="B22" t="s">
        <v>4</v>
      </c>
      <c r="C22">
        <v>58100</v>
      </c>
      <c r="D22" s="11">
        <f>C22/C4*100</f>
        <v>72.42582897033158</v>
      </c>
      <c r="E22">
        <v>98300</v>
      </c>
      <c r="F22" s="11">
        <f>E22/E4*100</f>
        <v>35.241816943319108</v>
      </c>
      <c r="G22">
        <v>135951</v>
      </c>
      <c r="I22">
        <v>84500</v>
      </c>
    </row>
    <row r="23" spans="2:9" x14ac:dyDescent="0.2">
      <c r="F23" s="11"/>
    </row>
    <row r="24" spans="2:9" x14ac:dyDescent="0.2">
      <c r="F24" s="11"/>
    </row>
    <row r="25" spans="2:9" x14ac:dyDescent="0.2">
      <c r="B25" t="s">
        <v>16</v>
      </c>
      <c r="C25">
        <f>SUM(C11:C24)</f>
        <v>123212</v>
      </c>
      <c r="E25">
        <f>SUM(E11:E24)</f>
        <v>237704</v>
      </c>
      <c r="F25" s="11"/>
      <c r="G25">
        <f>SUM(G11:G24)</f>
        <v>194487</v>
      </c>
    </row>
    <row r="28" spans="2:9" x14ac:dyDescent="0.2">
      <c r="B28" t="s">
        <v>7</v>
      </c>
      <c r="C28">
        <f>C8-C25</f>
        <v>-76982</v>
      </c>
      <c r="E28">
        <f>E8-E25</f>
        <v>-33943</v>
      </c>
      <c r="F28" s="5"/>
      <c r="G28">
        <f>G8-G25</f>
        <v>-69658</v>
      </c>
    </row>
    <row r="30" spans="2:9" x14ac:dyDescent="0.2">
      <c r="B30" s="5"/>
    </row>
    <row r="34" spans="2:8" x14ac:dyDescent="0.2">
      <c r="B34" t="s">
        <v>26</v>
      </c>
      <c r="C34">
        <v>163548</v>
      </c>
      <c r="G34" t="s">
        <v>93</v>
      </c>
    </row>
    <row r="35" spans="2:8" x14ac:dyDescent="0.2">
      <c r="B35" t="s">
        <v>27</v>
      </c>
      <c r="C35">
        <v>32028</v>
      </c>
      <c r="G35">
        <v>15000</v>
      </c>
      <c r="H35" t="s">
        <v>94</v>
      </c>
    </row>
    <row r="36" spans="2:8" x14ac:dyDescent="0.2">
      <c r="B36" t="s">
        <v>28</v>
      </c>
      <c r="C36">
        <f>C34-C35</f>
        <v>131520</v>
      </c>
      <c r="G36">
        <v>15000</v>
      </c>
      <c r="H36" t="s">
        <v>95</v>
      </c>
    </row>
    <row r="37" spans="2:8" x14ac:dyDescent="0.2">
      <c r="B37" t="s">
        <v>29</v>
      </c>
      <c r="G37">
        <v>12000</v>
      </c>
      <c r="H37" t="s">
        <v>87</v>
      </c>
    </row>
    <row r="38" spans="2:8" x14ac:dyDescent="0.2">
      <c r="G38">
        <v>15000</v>
      </c>
      <c r="H38" t="s">
        <v>70</v>
      </c>
    </row>
    <row r="39" spans="2:8" x14ac:dyDescent="0.2">
      <c r="B39">
        <v>359150</v>
      </c>
      <c r="C39">
        <v>131520</v>
      </c>
      <c r="F39" s="5"/>
      <c r="G39">
        <f>20*500</f>
        <v>10000</v>
      </c>
      <c r="H39" t="s">
        <v>96</v>
      </c>
    </row>
    <row r="40" spans="2:8" x14ac:dyDescent="0.2">
      <c r="G40">
        <f>27*2000</f>
        <v>54000</v>
      </c>
      <c r="H40" t="s">
        <v>72</v>
      </c>
    </row>
    <row r="41" spans="2:8" x14ac:dyDescent="0.2">
      <c r="B41" s="5"/>
      <c r="G41">
        <f>27*500</f>
        <v>13500</v>
      </c>
      <c r="H41" t="s">
        <v>97</v>
      </c>
    </row>
    <row r="42" spans="2:8" x14ac:dyDescent="0.2">
      <c r="G42">
        <f>5000/31*9</f>
        <v>1451.6129032258063</v>
      </c>
      <c r="H42" t="s">
        <v>98</v>
      </c>
    </row>
    <row r="43" spans="2:8" x14ac:dyDescent="0.2">
      <c r="F43" s="7"/>
    </row>
    <row r="44" spans="2:8" x14ac:dyDescent="0.2">
      <c r="F44" s="7"/>
    </row>
    <row r="45" spans="2:8" x14ac:dyDescent="0.2">
      <c r="F45" s="7"/>
    </row>
    <row r="46" spans="2:8" x14ac:dyDescent="0.2">
      <c r="F46" s="7"/>
    </row>
    <row r="47" spans="2:8" x14ac:dyDescent="0.2">
      <c r="F47" s="7"/>
    </row>
    <row r="48" spans="2:8" x14ac:dyDescent="0.2">
      <c r="F48" s="5"/>
    </row>
    <row r="50" spans="2:6" x14ac:dyDescent="0.2">
      <c r="B50" s="5"/>
    </row>
    <row r="52" spans="2:6" x14ac:dyDescent="0.2">
      <c r="F52" s="7"/>
    </row>
    <row r="53" spans="2:6" x14ac:dyDescent="0.2">
      <c r="F53" s="7"/>
    </row>
    <row r="54" spans="2:6" x14ac:dyDescent="0.2">
      <c r="F54" s="7"/>
    </row>
    <row r="55" spans="2:6" x14ac:dyDescent="0.2">
      <c r="F55" s="7"/>
    </row>
    <row r="56" spans="2:6" x14ac:dyDescent="0.2">
      <c r="F56" s="7"/>
    </row>
    <row r="57" spans="2:6" x14ac:dyDescent="0.2">
      <c r="F57" s="7"/>
    </row>
    <row r="58" spans="2:6" x14ac:dyDescent="0.2">
      <c r="F58" s="7"/>
    </row>
    <row r="59" spans="2:6" x14ac:dyDescent="0.2">
      <c r="F59" s="7"/>
    </row>
    <row r="60" spans="2:6" x14ac:dyDescent="0.2">
      <c r="F60" s="5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topLeftCell="A22" workbookViewId="0">
      <selection activeCell="I47" sqref="I47"/>
    </sheetView>
  </sheetViews>
  <sheetFormatPr defaultRowHeight="12.75" x14ac:dyDescent="0.2"/>
  <cols>
    <col min="2" max="2" width="8.7109375" customWidth="1"/>
    <col min="3" max="3" width="13.7109375" customWidth="1"/>
    <col min="5" max="5" width="27.140625" customWidth="1"/>
    <col min="9" max="9" width="10.7109375" customWidth="1"/>
    <col min="10" max="10" width="14" customWidth="1"/>
    <col min="12" max="12" width="10.28515625" bestFit="1" customWidth="1"/>
  </cols>
  <sheetData>
    <row r="1" spans="2:14" x14ac:dyDescent="0.2">
      <c r="C1" s="5"/>
    </row>
    <row r="2" spans="2:14" x14ac:dyDescent="0.2">
      <c r="B2" s="5"/>
      <c r="H2" t="s">
        <v>64</v>
      </c>
      <c r="I2" t="s">
        <v>65</v>
      </c>
      <c r="J2" t="s">
        <v>66</v>
      </c>
      <c r="K2" t="s">
        <v>67</v>
      </c>
      <c r="L2" t="s">
        <v>68</v>
      </c>
    </row>
    <row r="3" spans="2:14" ht="33" customHeight="1" x14ac:dyDescent="0.2">
      <c r="C3" s="13" t="s">
        <v>32</v>
      </c>
      <c r="D3" s="13" t="s">
        <v>33</v>
      </c>
      <c r="E3" s="13" t="s">
        <v>34</v>
      </c>
      <c r="H3">
        <v>26</v>
      </c>
      <c r="I3">
        <v>20</v>
      </c>
      <c r="J3">
        <f>H3*I3</f>
        <v>520</v>
      </c>
      <c r="K3">
        <v>800</v>
      </c>
      <c r="L3">
        <f>J3*K3</f>
        <v>416000</v>
      </c>
      <c r="N3" t="s">
        <v>76</v>
      </c>
    </row>
    <row r="4" spans="2:14" ht="51" customHeight="1" x14ac:dyDescent="0.2">
      <c r="C4" s="13" t="s">
        <v>35</v>
      </c>
      <c r="D4" s="13" t="s">
        <v>33</v>
      </c>
      <c r="E4" s="13" t="s">
        <v>36</v>
      </c>
      <c r="L4">
        <f>J3</f>
        <v>520</v>
      </c>
    </row>
    <row r="5" spans="2:14" ht="37.5" customHeight="1" x14ac:dyDescent="0.2">
      <c r="C5" s="13" t="s">
        <v>37</v>
      </c>
      <c r="D5" s="13" t="s">
        <v>33</v>
      </c>
      <c r="E5" s="13" t="s">
        <v>38</v>
      </c>
      <c r="L5">
        <f>F44</f>
        <v>262880</v>
      </c>
    </row>
    <row r="6" spans="2:14" ht="34.5" customHeight="1" x14ac:dyDescent="0.2">
      <c r="C6" s="13" t="s">
        <v>39</v>
      </c>
      <c r="D6" s="13" t="s">
        <v>33</v>
      </c>
      <c r="E6" s="13" t="s">
        <v>40</v>
      </c>
      <c r="L6">
        <f>F31</f>
        <v>99943</v>
      </c>
    </row>
    <row r="7" spans="2:14" ht="15" x14ac:dyDescent="0.2">
      <c r="C7" s="13" t="s">
        <v>41</v>
      </c>
      <c r="D7" s="13" t="s">
        <v>33</v>
      </c>
      <c r="E7" s="13" t="s">
        <v>42</v>
      </c>
      <c r="L7">
        <v>800</v>
      </c>
    </row>
    <row r="8" spans="2:14" ht="69.75" customHeight="1" x14ac:dyDescent="0.2">
      <c r="C8" s="13" t="s">
        <v>43</v>
      </c>
      <c r="D8" s="13" t="s">
        <v>33</v>
      </c>
      <c r="E8" s="13" t="s">
        <v>44</v>
      </c>
      <c r="L8" s="11">
        <f>L5/J3</f>
        <v>505.53846153846155</v>
      </c>
    </row>
    <row r="9" spans="2:14" ht="59.25" customHeight="1" x14ac:dyDescent="0.2">
      <c r="C9" s="13" t="s">
        <v>45</v>
      </c>
      <c r="D9" s="13" t="s">
        <v>33</v>
      </c>
      <c r="E9" s="13" t="s">
        <v>46</v>
      </c>
      <c r="L9">
        <f>L3*L6/(L3-L5)</f>
        <v>271527.48171368858</v>
      </c>
    </row>
    <row r="10" spans="2:14" ht="58.5" customHeight="1" x14ac:dyDescent="0.2">
      <c r="C10" s="13" t="s">
        <v>47</v>
      </c>
      <c r="D10" s="13" t="s">
        <v>33</v>
      </c>
      <c r="E10" s="13" t="s">
        <v>48</v>
      </c>
      <c r="L10" s="19">
        <f>L6/(K3-L8)</f>
        <v>339.40935214211078</v>
      </c>
    </row>
    <row r="14" spans="2:14" ht="15" x14ac:dyDescent="0.2">
      <c r="C14" s="14" t="s">
        <v>49</v>
      </c>
    </row>
    <row r="15" spans="2:14" ht="15" x14ac:dyDescent="0.2">
      <c r="C15" s="15" t="s">
        <v>50</v>
      </c>
    </row>
    <row r="16" spans="2:14" ht="15" x14ac:dyDescent="0.2">
      <c r="C16" s="15" t="s">
        <v>51</v>
      </c>
    </row>
    <row r="17" spans="2:6" ht="15" x14ac:dyDescent="0.2">
      <c r="C17" s="14" t="s">
        <v>52</v>
      </c>
    </row>
    <row r="18" spans="2:6" ht="15" x14ac:dyDescent="0.2">
      <c r="C18" s="15" t="s">
        <v>53</v>
      </c>
    </row>
    <row r="21" spans="2:6" ht="15" x14ac:dyDescent="0.2">
      <c r="C21" s="15" t="s">
        <v>54</v>
      </c>
    </row>
    <row r="24" spans="2:6" ht="15.75" x14ac:dyDescent="0.25">
      <c r="C24" s="16" t="s">
        <v>55</v>
      </c>
      <c r="D24" s="16"/>
      <c r="E24" s="5"/>
    </row>
    <row r="26" spans="2:6" x14ac:dyDescent="0.2">
      <c r="B26">
        <v>1</v>
      </c>
      <c r="C26" t="s">
        <v>4</v>
      </c>
      <c r="F26">
        <f>F57</f>
        <v>98200</v>
      </c>
    </row>
    <row r="27" spans="2:6" x14ac:dyDescent="0.2">
      <c r="B27">
        <v>2</v>
      </c>
      <c r="C27" t="s">
        <v>56</v>
      </c>
      <c r="F27">
        <v>1000</v>
      </c>
    </row>
    <row r="28" spans="2:6" x14ac:dyDescent="0.2">
      <c r="B28">
        <v>3</v>
      </c>
      <c r="C28" t="s">
        <v>57</v>
      </c>
      <c r="F28">
        <v>743</v>
      </c>
    </row>
    <row r="31" spans="2:6" x14ac:dyDescent="0.2">
      <c r="C31" t="s">
        <v>0</v>
      </c>
      <c r="F31" s="5">
        <f>SUM(F26:F30)</f>
        <v>99943</v>
      </c>
    </row>
    <row r="34" spans="2:10" ht="15.75" x14ac:dyDescent="0.25">
      <c r="C34" s="16" t="s">
        <v>58</v>
      </c>
      <c r="D34" s="16"/>
      <c r="E34" s="5"/>
    </row>
    <row r="35" spans="2:10" x14ac:dyDescent="0.2">
      <c r="B35">
        <v>1</v>
      </c>
      <c r="C35" t="s">
        <v>59</v>
      </c>
      <c r="F35">
        <f>L3*37/100</f>
        <v>153920</v>
      </c>
      <c r="G35" s="17">
        <v>0.37</v>
      </c>
    </row>
    <row r="36" spans="2:10" x14ac:dyDescent="0.2">
      <c r="B36">
        <v>2</v>
      </c>
      <c r="C36" t="s">
        <v>24</v>
      </c>
      <c r="F36">
        <f>L3*9/100</f>
        <v>37440</v>
      </c>
      <c r="G36" s="17">
        <v>0.09</v>
      </c>
    </row>
    <row r="37" spans="2:10" x14ac:dyDescent="0.2">
      <c r="B37">
        <v>3</v>
      </c>
      <c r="C37" t="s">
        <v>60</v>
      </c>
      <c r="F37">
        <v>5000</v>
      </c>
      <c r="G37" s="17"/>
    </row>
    <row r="38" spans="2:10" x14ac:dyDescent="0.2">
      <c r="B38">
        <v>4</v>
      </c>
      <c r="C38" t="s">
        <v>61</v>
      </c>
      <c r="F38">
        <v>7000</v>
      </c>
    </row>
    <row r="39" spans="2:10" x14ac:dyDescent="0.2">
      <c r="B39">
        <v>5</v>
      </c>
      <c r="C39" t="s">
        <v>23</v>
      </c>
      <c r="F39">
        <v>20000</v>
      </c>
      <c r="J39">
        <v>41600</v>
      </c>
    </row>
    <row r="40" spans="2:10" x14ac:dyDescent="0.2">
      <c r="B40">
        <v>6</v>
      </c>
      <c r="C40" t="s">
        <v>62</v>
      </c>
      <c r="E40" t="s">
        <v>75</v>
      </c>
      <c r="G40" s="18"/>
      <c r="J40">
        <v>20800</v>
      </c>
    </row>
    <row r="41" spans="2:10" x14ac:dyDescent="0.2">
      <c r="B41">
        <v>7</v>
      </c>
      <c r="C41" t="s">
        <v>63</v>
      </c>
      <c r="F41">
        <f>L3*9.5/100</f>
        <v>39520</v>
      </c>
      <c r="G41" s="18">
        <v>9.5000000000000001E-2</v>
      </c>
    </row>
    <row r="44" spans="2:10" x14ac:dyDescent="0.2">
      <c r="C44" t="s">
        <v>0</v>
      </c>
      <c r="F44" s="5">
        <f>SUM(F35:F43)</f>
        <v>262880</v>
      </c>
    </row>
    <row r="48" spans="2:10" x14ac:dyDescent="0.2">
      <c r="C48" s="5" t="s">
        <v>4</v>
      </c>
    </row>
    <row r="50" spans="2:6" x14ac:dyDescent="0.2">
      <c r="B50">
        <v>1</v>
      </c>
      <c r="C50" t="s">
        <v>87</v>
      </c>
      <c r="F50">
        <v>12000</v>
      </c>
    </row>
    <row r="51" spans="2:6" x14ac:dyDescent="0.2">
      <c r="B51">
        <v>2</v>
      </c>
      <c r="C51" t="s">
        <v>69</v>
      </c>
      <c r="F51">
        <v>14000</v>
      </c>
    </row>
    <row r="52" spans="2:6" x14ac:dyDescent="0.2">
      <c r="B52">
        <v>3</v>
      </c>
      <c r="C52" t="s">
        <v>70</v>
      </c>
      <c r="F52">
        <v>14000</v>
      </c>
    </row>
    <row r="53" spans="2:6" x14ac:dyDescent="0.2">
      <c r="B53">
        <v>4</v>
      </c>
      <c r="C53" t="s">
        <v>71</v>
      </c>
      <c r="F53">
        <v>14000</v>
      </c>
    </row>
    <row r="54" spans="2:6" x14ac:dyDescent="0.2">
      <c r="B54">
        <v>5</v>
      </c>
      <c r="C54" t="s">
        <v>72</v>
      </c>
      <c r="E54" t="s">
        <v>99</v>
      </c>
      <c r="F54">
        <v>31200</v>
      </c>
    </row>
    <row r="55" spans="2:6" x14ac:dyDescent="0.2">
      <c r="B55">
        <v>6</v>
      </c>
      <c r="C55" t="s">
        <v>73</v>
      </c>
      <c r="E55" t="s">
        <v>74</v>
      </c>
      <c r="F55">
        <v>13000</v>
      </c>
    </row>
    <row r="57" spans="2:6" x14ac:dyDescent="0.2">
      <c r="F57">
        <f>SUM(F50:F56)</f>
        <v>98200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6"/>
  <sheetViews>
    <sheetView workbookViewId="0">
      <selection activeCell="J17" sqref="J17:J18"/>
    </sheetView>
  </sheetViews>
  <sheetFormatPr defaultRowHeight="12.75" x14ac:dyDescent="0.2"/>
  <cols>
    <col min="5" max="6" width="10" customWidth="1"/>
    <col min="7" max="7" width="10.42578125" customWidth="1"/>
    <col min="9" max="9" width="11.28515625" customWidth="1"/>
  </cols>
  <sheetData>
    <row r="3" spans="3:9" x14ac:dyDescent="0.2">
      <c r="C3" t="s">
        <v>77</v>
      </c>
      <c r="D3" t="s">
        <v>2</v>
      </c>
      <c r="E3" t="s">
        <v>78</v>
      </c>
      <c r="F3" t="s">
        <v>88</v>
      </c>
      <c r="G3" t="s">
        <v>79</v>
      </c>
      <c r="H3" t="s">
        <v>81</v>
      </c>
      <c r="I3" t="s">
        <v>83</v>
      </c>
    </row>
    <row r="4" spans="3:9" x14ac:dyDescent="0.2">
      <c r="E4" t="s">
        <v>80</v>
      </c>
      <c r="F4" t="s">
        <v>89</v>
      </c>
      <c r="G4" t="s">
        <v>80</v>
      </c>
      <c r="H4" t="s">
        <v>82</v>
      </c>
      <c r="I4" t="s">
        <v>82</v>
      </c>
    </row>
    <row r="6" spans="3:9" x14ac:dyDescent="0.2">
      <c r="C6" t="s">
        <v>90</v>
      </c>
      <c r="D6">
        <v>37200</v>
      </c>
      <c r="E6">
        <f>5498.32+8595.25</f>
        <v>14093.57</v>
      </c>
      <c r="H6" s="11">
        <f>E6/D6*100</f>
        <v>37.885940860215051</v>
      </c>
      <c r="I6" s="11">
        <f>F6/E6*100</f>
        <v>0</v>
      </c>
    </row>
    <row r="7" spans="3:9" x14ac:dyDescent="0.2">
      <c r="C7" t="s">
        <v>84</v>
      </c>
      <c r="D7">
        <v>25000</v>
      </c>
      <c r="E7">
        <f>2096+2716.92</f>
        <v>4812.92</v>
      </c>
      <c r="G7">
        <v>9716.4</v>
      </c>
      <c r="H7" s="11">
        <f>E7/D7*100</f>
        <v>19.25168</v>
      </c>
      <c r="I7" s="11">
        <f>G7/D7*100</f>
        <v>38.865600000000001</v>
      </c>
    </row>
    <row r="8" spans="3:9" x14ac:dyDescent="0.2">
      <c r="C8" t="s">
        <v>85</v>
      </c>
      <c r="D8">
        <v>21000</v>
      </c>
      <c r="E8">
        <f>3330-F8+3897.08</f>
        <v>4977.08</v>
      </c>
      <c r="F8">
        <v>2250</v>
      </c>
      <c r="G8">
        <v>8293.1200000000008</v>
      </c>
      <c r="H8" s="11">
        <f>E8/D8*100</f>
        <v>23.700380952380954</v>
      </c>
      <c r="I8" s="11">
        <f>G8/D8*100</f>
        <v>39.491047619047627</v>
      </c>
    </row>
    <row r="9" spans="3:9" x14ac:dyDescent="0.2">
      <c r="C9" t="s">
        <v>86</v>
      </c>
      <c r="D9">
        <v>36800</v>
      </c>
      <c r="E9">
        <f>4330.28+3550+4423.12-F9</f>
        <v>11343.4</v>
      </c>
      <c r="F9">
        <f>850+110</f>
        <v>960</v>
      </c>
      <c r="G9">
        <v>9719.7199999999993</v>
      </c>
      <c r="H9" s="11">
        <f>E9/D9*100</f>
        <v>30.82445652173913</v>
      </c>
      <c r="I9" s="11">
        <f>G9/D9*100</f>
        <v>26.412282608695651</v>
      </c>
    </row>
    <row r="10" spans="3:9" x14ac:dyDescent="0.2">
      <c r="C10" t="s">
        <v>91</v>
      </c>
      <c r="E10">
        <f>7048.14-F10</f>
        <v>4733.1400000000003</v>
      </c>
      <c r="F10">
        <f>2315</f>
        <v>2315</v>
      </c>
      <c r="H10" s="11"/>
      <c r="I10" s="11"/>
    </row>
    <row r="11" spans="3:9" x14ac:dyDescent="0.2">
      <c r="H11" s="11"/>
      <c r="I11" s="11"/>
    </row>
    <row r="12" spans="3:9" x14ac:dyDescent="0.2">
      <c r="D12" s="5">
        <f>SUM(D6:D11)</f>
        <v>120000</v>
      </c>
      <c r="E12" s="5">
        <f>SUM(E6:E11)</f>
        <v>39960.11</v>
      </c>
      <c r="F12" s="5">
        <f>SUM(F8:F11)</f>
        <v>5525</v>
      </c>
      <c r="H12" s="11"/>
      <c r="I12" s="11"/>
    </row>
    <row r="13" spans="3:9" x14ac:dyDescent="0.2">
      <c r="H13" s="11"/>
      <c r="I13" s="11"/>
    </row>
    <row r="14" spans="3:9" x14ac:dyDescent="0.2">
      <c r="H14" s="11"/>
      <c r="I14" s="11"/>
    </row>
    <row r="15" spans="3:9" x14ac:dyDescent="0.2">
      <c r="H15" s="11"/>
      <c r="I15" s="11"/>
    </row>
    <row r="16" spans="3:9" x14ac:dyDescent="0.2">
      <c r="H16" s="11"/>
      <c r="I16" s="11"/>
    </row>
    <row r="17" spans="8:9" x14ac:dyDescent="0.2">
      <c r="H17" s="11"/>
      <c r="I17" s="11"/>
    </row>
    <row r="18" spans="8:9" x14ac:dyDescent="0.2">
      <c r="H18" s="11"/>
      <c r="I18" s="11"/>
    </row>
    <row r="19" spans="8:9" x14ac:dyDescent="0.2">
      <c r="H19" s="11"/>
      <c r="I19" s="11"/>
    </row>
    <row r="20" spans="8:9" x14ac:dyDescent="0.2">
      <c r="H20" s="11"/>
      <c r="I20" s="11"/>
    </row>
    <row r="21" spans="8:9" x14ac:dyDescent="0.2">
      <c r="H21" s="11"/>
      <c r="I21" s="11"/>
    </row>
    <row r="22" spans="8:9" x14ac:dyDescent="0.2">
      <c r="H22" s="11"/>
      <c r="I22" s="11"/>
    </row>
    <row r="23" spans="8:9" x14ac:dyDescent="0.2">
      <c r="H23" s="11"/>
      <c r="I23" s="11"/>
    </row>
    <row r="24" spans="8:9" x14ac:dyDescent="0.2">
      <c r="H24" s="11"/>
      <c r="I24" s="11"/>
    </row>
    <row r="25" spans="8:9" x14ac:dyDescent="0.2">
      <c r="H25" s="11"/>
      <c r="I25" s="11"/>
    </row>
    <row r="26" spans="8:9" x14ac:dyDescent="0.2">
      <c r="H26" s="11"/>
      <c r="I26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закуп</vt:lpstr>
      <vt:lpstr>продажи</vt:lpstr>
      <vt:lpstr>отчет о прибыли и убытках</vt:lpstr>
      <vt:lpstr>точка безубыточности</vt:lpstr>
      <vt:lpstr>закуп и выручка</vt:lpstr>
    </vt:vector>
  </TitlesOfParts>
  <Company>Бизнес.Ру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Накладная</dc:title>
  <dc:subject>Бланки документов</dc:subject>
  <dc:creator>Бизнес.Ру</dc:creator>
  <cp:keywords>Бланки документов; накладная образец; накладная бланк скачать word; бланк накладной скачать бесплатно</cp:keywords>
  <dc:description>Все бланки накладной 2015-2016 года в одной статье. Узнайте, как правильно заполнить бланк накладной</dc:description>
  <cp:lastModifiedBy>Пользователь</cp:lastModifiedBy>
  <cp:lastPrinted>2019-05-08T04:56:24Z</cp:lastPrinted>
  <dcterms:created xsi:type="dcterms:W3CDTF">2012-07-31T09:23:06Z</dcterms:created>
  <dcterms:modified xsi:type="dcterms:W3CDTF">2019-07-09T11:29:28Z</dcterms:modified>
  <cp:category>Бизнес,Ру -  готовые шаблоны</cp:category>
</cp:coreProperties>
</file>